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15" yWindow="-15" windowWidth="11430" windowHeight="9675"/>
  </bookViews>
  <sheets>
    <sheet name="Цдо титул.лист" sheetId="1" r:id="rId1"/>
    <sheet name="Разд.1" sheetId="7" r:id="rId2"/>
    <sheet name="2026" sheetId="8" r:id="rId3"/>
    <sheet name="2027" sheetId="15" r:id="rId4"/>
    <sheet name="2028" sheetId="16" r:id="rId5"/>
    <sheet name="Разд.1.4" sheetId="6" r:id="rId6"/>
    <sheet name="Разд.2" sheetId="3" r:id="rId7"/>
  </sheets>
  <definedNames>
    <definedName name="_xlnm.Print_Area" localSheetId="2">'2026'!$B$1:$Q$83</definedName>
    <definedName name="_xlnm.Print_Area" localSheetId="3">'2027'!$B$1:$Q$83</definedName>
    <definedName name="_xlnm.Print_Area" localSheetId="4">'2028'!$B$1:$Q$83</definedName>
    <definedName name="_xlnm.Print_Area" localSheetId="1">Разд.1!$B$1:$AA$98</definedName>
    <definedName name="_xlnm.Print_Area" localSheetId="6">Разд.2!$B$1:$K$65</definedName>
    <definedName name="_xlnm.Print_Area" localSheetId="0">'Цдо титул.лист'!$A$1:$W$47</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G18" i="7"/>
  <c r="H18"/>
  <c r="I18"/>
  <c r="J18"/>
  <c r="G19"/>
  <c r="H19"/>
  <c r="I19"/>
  <c r="J19"/>
  <c r="G20"/>
  <c r="H20"/>
  <c r="I20"/>
  <c r="J20"/>
  <c r="G21"/>
  <c r="H21"/>
  <c r="I21"/>
  <c r="J21"/>
  <c r="N18" i="8"/>
  <c r="F18" s="1"/>
  <c r="N19"/>
  <c r="N20"/>
  <c r="N21"/>
  <c r="F19"/>
  <c r="F20"/>
  <c r="F21"/>
  <c r="N18" i="15"/>
  <c r="N19"/>
  <c r="N20"/>
  <c r="N21"/>
  <c r="F18"/>
  <c r="F19"/>
  <c r="F20"/>
  <c r="F21"/>
  <c r="N18" i="16"/>
  <c r="N19"/>
  <c r="N20"/>
  <c r="N21"/>
  <c r="F18"/>
  <c r="F19"/>
  <c r="F20"/>
  <c r="F21"/>
  <c r="S70" i="8"/>
  <c r="S68"/>
  <c r="S67"/>
  <c r="S66"/>
  <c r="S65"/>
  <c r="S64"/>
  <c r="S63"/>
  <c r="G50"/>
  <c r="G49"/>
  <c r="G35"/>
  <c r="G31"/>
  <c r="W71" l="1"/>
  <c r="G27" l="1"/>
  <c r="Q25"/>
  <c r="T74" l="1"/>
  <c r="Q15" l="1"/>
  <c r="Q27" i="16" l="1"/>
  <c r="P27"/>
  <c r="P7" s="1"/>
  <c r="O27"/>
  <c r="O7" s="1"/>
  <c r="H27"/>
  <c r="I27"/>
  <c r="J27"/>
  <c r="K27"/>
  <c r="L27"/>
  <c r="M27"/>
  <c r="M7" s="1"/>
  <c r="G27"/>
  <c r="Q27" i="15"/>
  <c r="P27"/>
  <c r="P7" s="1"/>
  <c r="O27"/>
  <c r="O7" s="1"/>
  <c r="H27"/>
  <c r="I27"/>
  <c r="J27"/>
  <c r="K27"/>
  <c r="L27"/>
  <c r="M27"/>
  <c r="M7" s="1"/>
  <c r="G27"/>
  <c r="Q27" i="8"/>
  <c r="Q7" s="1"/>
  <c r="P27"/>
  <c r="P7" s="1"/>
  <c r="O27"/>
  <c r="O7" s="1"/>
  <c r="H27"/>
  <c r="I27"/>
  <c r="J27"/>
  <c r="K27"/>
  <c r="L27"/>
  <c r="M27"/>
  <c r="M7" s="1"/>
  <c r="I52"/>
  <c r="I48"/>
  <c r="I59"/>
  <c r="I73"/>
  <c r="I70"/>
  <c r="I71"/>
  <c r="U71"/>
  <c r="I65" s="1"/>
  <c r="N7" l="1"/>
  <c r="S71"/>
  <c r="G73"/>
  <c r="I9" i="3"/>
  <c r="J9"/>
  <c r="I6" i="7"/>
  <c r="N83" i="16"/>
  <c r="F83" s="1"/>
  <c r="I83" i="7" s="1"/>
  <c r="N82" i="16"/>
  <c r="F82" s="1"/>
  <c r="I82" i="7" s="1"/>
  <c r="N81" i="16"/>
  <c r="F81" s="1"/>
  <c r="I81" i="7" s="1"/>
  <c r="N80" i="16"/>
  <c r="F80" s="1"/>
  <c r="I80" i="7" s="1"/>
  <c r="N79" i="16"/>
  <c r="F79" s="1"/>
  <c r="I79" i="7" s="1"/>
  <c r="N78" i="16"/>
  <c r="F78" s="1"/>
  <c r="I78" i="7" s="1"/>
  <c r="N77" i="16"/>
  <c r="F77" s="1"/>
  <c r="I77" i="7" s="1"/>
  <c r="N76" i="16"/>
  <c r="F76" s="1"/>
  <c r="I76" i="7" s="1"/>
  <c r="N75" i="16"/>
  <c r="F75" s="1"/>
  <c r="I75" i="7" s="1"/>
  <c r="N74" i="16"/>
  <c r="F74" s="1"/>
  <c r="I74" i="7" s="1"/>
  <c r="N73" i="16"/>
  <c r="H73"/>
  <c r="G73"/>
  <c r="N72"/>
  <c r="F72"/>
  <c r="I72" i="7" s="1"/>
  <c r="W71" i="16"/>
  <c r="P65" s="1"/>
  <c r="P61" s="1"/>
  <c r="V71"/>
  <c r="V75" s="1"/>
  <c r="U71"/>
  <c r="T71"/>
  <c r="H65" s="1"/>
  <c r="H61" s="1"/>
  <c r="J25" i="3" s="1"/>
  <c r="S71" i="16"/>
  <c r="G65" s="1"/>
  <c r="N71"/>
  <c r="H71"/>
  <c r="G71"/>
  <c r="Q70"/>
  <c r="P70"/>
  <c r="O70"/>
  <c r="J70"/>
  <c r="H70"/>
  <c r="G70"/>
  <c r="N69"/>
  <c r="F69" s="1"/>
  <c r="I69" i="7" s="1"/>
  <c r="Q68" i="16"/>
  <c r="P68"/>
  <c r="O68"/>
  <c r="J68"/>
  <c r="G68"/>
  <c r="N67"/>
  <c r="F67" s="1"/>
  <c r="I67" i="7" s="1"/>
  <c r="M66" i="16"/>
  <c r="L66"/>
  <c r="K66"/>
  <c r="H66"/>
  <c r="O65"/>
  <c r="J65"/>
  <c r="J61" s="1"/>
  <c r="N64"/>
  <c r="F64" s="1"/>
  <c r="I64" i="7" s="1"/>
  <c r="N62" i="16"/>
  <c r="F62" s="1"/>
  <c r="I63" i="7" s="1"/>
  <c r="O61" i="16"/>
  <c r="J37" i="3" s="1"/>
  <c r="M61" i="16"/>
  <c r="L61"/>
  <c r="K61"/>
  <c r="I61"/>
  <c r="T60"/>
  <c r="N60"/>
  <c r="F60" s="1"/>
  <c r="I60" i="7" s="1"/>
  <c r="Q59" i="16"/>
  <c r="N59" s="1"/>
  <c r="P59"/>
  <c r="O59"/>
  <c r="M59"/>
  <c r="L59"/>
  <c r="K59"/>
  <c r="J59"/>
  <c r="H59"/>
  <c r="G59"/>
  <c r="N58"/>
  <c r="F58" s="1"/>
  <c r="I58" i="7" s="1"/>
  <c r="N57" i="16"/>
  <c r="F57" s="1"/>
  <c r="I57" i="7" s="1"/>
  <c r="N56" i="16"/>
  <c r="F56" s="1"/>
  <c r="I56" i="7" s="1"/>
  <c r="N55" i="16"/>
  <c r="F55" s="1"/>
  <c r="I55" i="7" s="1"/>
  <c r="N54" i="16"/>
  <c r="F54" s="1"/>
  <c r="I54" i="7" s="1"/>
  <c r="N53" i="16"/>
  <c r="F53" s="1"/>
  <c r="I53" i="7" s="1"/>
  <c r="Q52" i="16"/>
  <c r="P52"/>
  <c r="O52"/>
  <c r="M52"/>
  <c r="L52"/>
  <c r="K52"/>
  <c r="J52"/>
  <c r="H52"/>
  <c r="G52"/>
  <c r="N51"/>
  <c r="F51" s="1"/>
  <c r="I51" i="7" s="1"/>
  <c r="N50" i="16"/>
  <c r="F50" s="1"/>
  <c r="I50" i="7" s="1"/>
  <c r="N49" i="16"/>
  <c r="F49" s="1"/>
  <c r="I49" i="7" s="1"/>
  <c r="Q48" i="16"/>
  <c r="P48"/>
  <c r="O48"/>
  <c r="M48"/>
  <c r="L48"/>
  <c r="K48"/>
  <c r="J48"/>
  <c r="H48"/>
  <c r="G48"/>
  <c r="N47"/>
  <c r="F47" s="1"/>
  <c r="I47" i="7" s="1"/>
  <c r="N46" i="16"/>
  <c r="F46" s="1"/>
  <c r="I46" i="7" s="1"/>
  <c r="N45" i="16"/>
  <c r="F45" s="1"/>
  <c r="I45" i="7" s="1"/>
  <c r="N44" i="16"/>
  <c r="F44" s="1"/>
  <c r="I44" i="7" s="1"/>
  <c r="N43" i="16"/>
  <c r="F43" s="1"/>
  <c r="I43" i="7" s="1"/>
  <c r="N42" i="16"/>
  <c r="F42" s="1"/>
  <c r="I42" i="7" s="1"/>
  <c r="N41" i="16"/>
  <c r="F41" s="1"/>
  <c r="I41" i="7" s="1"/>
  <c r="N40" i="16"/>
  <c r="F40" s="1"/>
  <c r="I40" i="7" s="1"/>
  <c r="N39" i="16"/>
  <c r="F39" s="1"/>
  <c r="I39" i="7" s="1"/>
  <c r="N38" i="16"/>
  <c r="F38" s="1"/>
  <c r="I38" i="7" s="1"/>
  <c r="N37" i="16"/>
  <c r="F37" s="1"/>
  <c r="I37" i="7" s="1"/>
  <c r="N36" i="16"/>
  <c r="F36" s="1"/>
  <c r="I36" i="7" s="1"/>
  <c r="N35" i="16"/>
  <c r="F35" s="1"/>
  <c r="I35" i="7" s="1"/>
  <c r="N34" i="16"/>
  <c r="L34"/>
  <c r="L30" s="1"/>
  <c r="K34"/>
  <c r="K30" s="1"/>
  <c r="J34"/>
  <c r="J30" s="1"/>
  <c r="I34"/>
  <c r="I30" s="1"/>
  <c r="H34"/>
  <c r="H30" s="1"/>
  <c r="G34"/>
  <c r="G30" s="1"/>
  <c r="N33"/>
  <c r="F33" s="1"/>
  <c r="I33" i="7" s="1"/>
  <c r="N32" i="16"/>
  <c r="F32" s="1"/>
  <c r="I32" i="7" s="1"/>
  <c r="N31" i="16"/>
  <c r="F31" s="1"/>
  <c r="I31" i="7" s="1"/>
  <c r="N30" i="16"/>
  <c r="N28"/>
  <c r="F28" s="1"/>
  <c r="I28" i="7" s="1"/>
  <c r="N27" i="16"/>
  <c r="F27" s="1"/>
  <c r="I27" i="7" s="1"/>
  <c r="N26" i="16"/>
  <c r="F26" s="1"/>
  <c r="I26" i="7" s="1"/>
  <c r="N25" i="16"/>
  <c r="F25" s="1"/>
  <c r="I25" i="7" s="1"/>
  <c r="N24" i="16"/>
  <c r="F24" s="1"/>
  <c r="I24" i="7" s="1"/>
  <c r="N23" i="16"/>
  <c r="F23" s="1"/>
  <c r="I23" i="7" s="1"/>
  <c r="N17" i="16"/>
  <c r="F17" s="1"/>
  <c r="I17" i="7" s="1"/>
  <c r="N16" i="16"/>
  <c r="N14"/>
  <c r="F14" s="1"/>
  <c r="I14" i="7" s="1"/>
  <c r="N13" i="16"/>
  <c r="F13" s="1"/>
  <c r="I13" i="7" s="1"/>
  <c r="N12" i="16"/>
  <c r="F12" s="1"/>
  <c r="I12" i="7" s="1"/>
  <c r="N11" i="16"/>
  <c r="N10"/>
  <c r="N9"/>
  <c r="F9" s="1"/>
  <c r="I9" i="7" s="1"/>
  <c r="N8" i="16"/>
  <c r="F8" s="1"/>
  <c r="I8" i="7" s="1"/>
  <c r="N5" i="16"/>
  <c r="F5" s="1"/>
  <c r="I5" i="7" s="1"/>
  <c r="H6"/>
  <c r="N83" i="15"/>
  <c r="F83" s="1"/>
  <c r="H83" i="7" s="1"/>
  <c r="N82" i="15"/>
  <c r="F82" s="1"/>
  <c r="H82" i="7" s="1"/>
  <c r="N81" i="15"/>
  <c r="F81" s="1"/>
  <c r="H81" i="7" s="1"/>
  <c r="N80" i="15"/>
  <c r="F80" s="1"/>
  <c r="H80" i="7" s="1"/>
  <c r="N79" i="15"/>
  <c r="F79" s="1"/>
  <c r="H79" i="7" s="1"/>
  <c r="N78" i="15"/>
  <c r="F78" s="1"/>
  <c r="H78" i="7" s="1"/>
  <c r="N77" i="15"/>
  <c r="F77" s="1"/>
  <c r="H77" i="7" s="1"/>
  <c r="N76" i="15"/>
  <c r="F76" s="1"/>
  <c r="H76" i="7" s="1"/>
  <c r="N75" i="15"/>
  <c r="F75" s="1"/>
  <c r="H75" i="7" s="1"/>
  <c r="N74" i="15"/>
  <c r="F74" s="1"/>
  <c r="H74" i="7" s="1"/>
  <c r="N73" i="15"/>
  <c r="H73"/>
  <c r="N72"/>
  <c r="F72" s="1"/>
  <c r="H72" i="7" s="1"/>
  <c r="W71" i="15"/>
  <c r="P65" s="1"/>
  <c r="P61" s="1"/>
  <c r="U71"/>
  <c r="J65" s="1"/>
  <c r="J61" s="1"/>
  <c r="S71"/>
  <c r="G65" s="1"/>
  <c r="N71"/>
  <c r="H71"/>
  <c r="G71"/>
  <c r="G73"/>
  <c r="P70"/>
  <c r="O70"/>
  <c r="J70"/>
  <c r="H70"/>
  <c r="H66" s="1"/>
  <c r="G70"/>
  <c r="N69"/>
  <c r="F69" s="1"/>
  <c r="H69" i="7" s="1"/>
  <c r="Q70" i="15"/>
  <c r="P68"/>
  <c r="O68"/>
  <c r="J68"/>
  <c r="G68"/>
  <c r="Q68"/>
  <c r="N67"/>
  <c r="F67" s="1"/>
  <c r="H67" i="7" s="1"/>
  <c r="M66" i="15"/>
  <c r="L66"/>
  <c r="K66"/>
  <c r="T71"/>
  <c r="N64"/>
  <c r="F64" s="1"/>
  <c r="H64" i="7" s="1"/>
  <c r="N62" i="15"/>
  <c r="F62" s="1"/>
  <c r="H63" i="7" s="1"/>
  <c r="M61" i="15"/>
  <c r="L61"/>
  <c r="K61"/>
  <c r="I61"/>
  <c r="T60"/>
  <c r="N60"/>
  <c r="F60" s="1"/>
  <c r="H60" i="7" s="1"/>
  <c r="Q59" i="15"/>
  <c r="P59"/>
  <c r="O59"/>
  <c r="M59"/>
  <c r="L59"/>
  <c r="K59"/>
  <c r="J59"/>
  <c r="H59"/>
  <c r="G59"/>
  <c r="N58"/>
  <c r="F58" s="1"/>
  <c r="H58" i="7" s="1"/>
  <c r="N57" i="15"/>
  <c r="F57" s="1"/>
  <c r="H57" i="7" s="1"/>
  <c r="N56" i="15"/>
  <c r="F56" s="1"/>
  <c r="H56" i="7" s="1"/>
  <c r="N55" i="15"/>
  <c r="F55" s="1"/>
  <c r="H55" i="7" s="1"/>
  <c r="N54" i="15"/>
  <c r="F54" s="1"/>
  <c r="H54" i="7" s="1"/>
  <c r="N53" i="15"/>
  <c r="F53" s="1"/>
  <c r="H53" i="7" s="1"/>
  <c r="Q52" i="15"/>
  <c r="P52"/>
  <c r="O52"/>
  <c r="M52"/>
  <c r="L52"/>
  <c r="K52"/>
  <c r="J52"/>
  <c r="H52"/>
  <c r="G52"/>
  <c r="N51"/>
  <c r="F51" s="1"/>
  <c r="H51" i="7" s="1"/>
  <c r="N50" i="15"/>
  <c r="N49"/>
  <c r="F49" s="1"/>
  <c r="H49" i="7" s="1"/>
  <c r="Q48" i="15"/>
  <c r="P48"/>
  <c r="O48"/>
  <c r="M48"/>
  <c r="L48"/>
  <c r="K48"/>
  <c r="J48"/>
  <c r="H48"/>
  <c r="N47"/>
  <c r="F47" s="1"/>
  <c r="H47" i="7" s="1"/>
  <c r="N46" i="15"/>
  <c r="F46" s="1"/>
  <c r="H46" i="7" s="1"/>
  <c r="N45" i="15"/>
  <c r="F45" s="1"/>
  <c r="H45" i="7" s="1"/>
  <c r="N44" i="15"/>
  <c r="F44" s="1"/>
  <c r="H44" i="7" s="1"/>
  <c r="N43" i="15"/>
  <c r="F43" s="1"/>
  <c r="H43" i="7" s="1"/>
  <c r="N42" i="15"/>
  <c r="F42" s="1"/>
  <c r="H42" i="7" s="1"/>
  <c r="N41" i="15"/>
  <c r="F41" s="1"/>
  <c r="H41" i="7" s="1"/>
  <c r="N40" i="15"/>
  <c r="F40" s="1"/>
  <c r="H40" i="7" s="1"/>
  <c r="N39" i="15"/>
  <c r="F39" s="1"/>
  <c r="H39" i="7" s="1"/>
  <c r="N38" i="15"/>
  <c r="F38" s="1"/>
  <c r="H38" i="7" s="1"/>
  <c r="N37" i="15"/>
  <c r="F37" s="1"/>
  <c r="H37" i="7" s="1"/>
  <c r="N36" i="15"/>
  <c r="F36" s="1"/>
  <c r="H36" i="7" s="1"/>
  <c r="N35" i="15"/>
  <c r="G34"/>
  <c r="N34"/>
  <c r="L34"/>
  <c r="L30" s="1"/>
  <c r="K34"/>
  <c r="K30" s="1"/>
  <c r="J34"/>
  <c r="J30" s="1"/>
  <c r="I34"/>
  <c r="I30" s="1"/>
  <c r="H34"/>
  <c r="H30" s="1"/>
  <c r="N33"/>
  <c r="F33" s="1"/>
  <c r="H33" i="7" s="1"/>
  <c r="N32" i="15"/>
  <c r="F32" s="1"/>
  <c r="H32" i="7" s="1"/>
  <c r="N31" i="15"/>
  <c r="F31" s="1"/>
  <c r="H31" i="7" s="1"/>
  <c r="N30" i="15"/>
  <c r="N28"/>
  <c r="F28" s="1"/>
  <c r="H28" i="7" s="1"/>
  <c r="N27" i="15"/>
  <c r="F27" s="1"/>
  <c r="H27" i="7" s="1"/>
  <c r="N26" i="15"/>
  <c r="F26" s="1"/>
  <c r="H26" i="7" s="1"/>
  <c r="N25" i="15"/>
  <c r="F25" s="1"/>
  <c r="H25" i="7" s="1"/>
  <c r="N24" i="15"/>
  <c r="F24" s="1"/>
  <c r="H24" i="7" s="1"/>
  <c r="N23" i="15"/>
  <c r="F23" s="1"/>
  <c r="H23" i="7" s="1"/>
  <c r="N17" i="15"/>
  <c r="F17" s="1"/>
  <c r="H17" i="7" s="1"/>
  <c r="N16" i="15"/>
  <c r="N14"/>
  <c r="F14" s="1"/>
  <c r="H14" i="7" s="1"/>
  <c r="N13" i="15"/>
  <c r="F13" s="1"/>
  <c r="H13" i="7" s="1"/>
  <c r="N12" i="15"/>
  <c r="F12" s="1"/>
  <c r="H12" i="7" s="1"/>
  <c r="N11" i="15"/>
  <c r="N10"/>
  <c r="N9"/>
  <c r="F9" s="1"/>
  <c r="H9" i="7" s="1"/>
  <c r="N8" i="15"/>
  <c r="F8" s="1"/>
  <c r="H8" i="7" s="1"/>
  <c r="N5" i="15"/>
  <c r="F5" s="1"/>
  <c r="H5" i="7" s="1"/>
  <c r="N77" i="8"/>
  <c r="F77" s="1"/>
  <c r="P70"/>
  <c r="O70"/>
  <c r="P68"/>
  <c r="Q68"/>
  <c r="O68"/>
  <c r="T71"/>
  <c r="H65" s="1"/>
  <c r="H73"/>
  <c r="H70"/>
  <c r="H66" s="1"/>
  <c r="P66" i="15" l="1"/>
  <c r="O65"/>
  <c r="O61" s="1"/>
  <c r="O29" s="1"/>
  <c r="J66"/>
  <c r="K29"/>
  <c r="K16" s="1"/>
  <c r="O66"/>
  <c r="O29" i="16"/>
  <c r="F73"/>
  <c r="I73" i="7" s="1"/>
  <c r="I29" i="16"/>
  <c r="I16" s="1"/>
  <c r="I15" s="1"/>
  <c r="I7" s="1"/>
  <c r="Q65"/>
  <c r="Q61" s="1"/>
  <c r="J66"/>
  <c r="F71"/>
  <c r="I71" i="7" s="1"/>
  <c r="T72" i="16"/>
  <c r="M29"/>
  <c r="P66"/>
  <c r="P29"/>
  <c r="N68"/>
  <c r="F68" s="1"/>
  <c r="I68" i="7" s="1"/>
  <c r="K29" i="16"/>
  <c r="K16" s="1"/>
  <c r="K15" s="1"/>
  <c r="K7" s="1"/>
  <c r="K6" s="1"/>
  <c r="L29"/>
  <c r="L16" s="1"/>
  <c r="L15" s="1"/>
  <c r="L7" s="1"/>
  <c r="L6" s="1"/>
  <c r="N52"/>
  <c r="F52" s="1"/>
  <c r="I52" i="7" s="1"/>
  <c r="N52" i="15"/>
  <c r="F52" s="1"/>
  <c r="H52" i="7" s="1"/>
  <c r="F71" i="15"/>
  <c r="H71" i="7" s="1"/>
  <c r="H61" i="8"/>
  <c r="J29" i="16"/>
  <c r="J16" s="1"/>
  <c r="J15" s="1"/>
  <c r="J7" s="1"/>
  <c r="N48"/>
  <c r="F48" s="1"/>
  <c r="I48" i="7" s="1"/>
  <c r="F59" i="16"/>
  <c r="I59" i="7" s="1"/>
  <c r="O66" i="16"/>
  <c r="J29" i="15"/>
  <c r="J16" s="1"/>
  <c r="P29"/>
  <c r="I29"/>
  <c r="I16" s="1"/>
  <c r="I15" s="1"/>
  <c r="I7" s="1"/>
  <c r="F34"/>
  <c r="H34" i="7" s="1"/>
  <c r="M29" i="15"/>
  <c r="N70"/>
  <c r="F70" s="1"/>
  <c r="H70" i="7" s="1"/>
  <c r="L29" i="15"/>
  <c r="L16" s="1"/>
  <c r="L15" s="1"/>
  <c r="L7" s="1"/>
  <c r="L6" s="1"/>
  <c r="N48"/>
  <c r="H29" i="16"/>
  <c r="H16" s="1"/>
  <c r="F30"/>
  <c r="I30" i="7" s="1"/>
  <c r="G61" i="16"/>
  <c r="J17" i="3" s="1"/>
  <c r="F34" i="16"/>
  <c r="I34" i="7" s="1"/>
  <c r="X70" i="16"/>
  <c r="G66"/>
  <c r="Q66"/>
  <c r="N70"/>
  <c r="F70" s="1"/>
  <c r="I70" i="7" s="1"/>
  <c r="F73" i="15"/>
  <c r="H73" i="7" s="1"/>
  <c r="H65" i="15"/>
  <c r="H61" s="1"/>
  <c r="I25" i="3" s="1"/>
  <c r="T72" i="15"/>
  <c r="N68"/>
  <c r="F68" s="1"/>
  <c r="H68" i="7" s="1"/>
  <c r="Q66" i="15"/>
  <c r="K15"/>
  <c r="K7" s="1"/>
  <c r="K6" s="1"/>
  <c r="J15"/>
  <c r="J7" s="1"/>
  <c r="F50"/>
  <c r="H50" i="7" s="1"/>
  <c r="G61" i="15"/>
  <c r="I17" i="3" s="1"/>
  <c r="G30" i="15"/>
  <c r="G66"/>
  <c r="F35"/>
  <c r="H35" i="7" s="1"/>
  <c r="G48" i="15"/>
  <c r="N59"/>
  <c r="F59" s="1"/>
  <c r="H59" i="7" s="1"/>
  <c r="V71" i="15"/>
  <c r="X70" s="1"/>
  <c r="N65" i="16" l="1"/>
  <c r="F65" s="1"/>
  <c r="I65" i="7" s="1"/>
  <c r="N66" i="15"/>
  <c r="F66" s="1"/>
  <c r="H66" i="7" s="1"/>
  <c r="N66" i="16"/>
  <c r="F66" s="1"/>
  <c r="I66" i="7" s="1"/>
  <c r="F48" i="15"/>
  <c r="H48" i="7" s="1"/>
  <c r="H29" i="15"/>
  <c r="H16" s="1"/>
  <c r="H15" s="1"/>
  <c r="H7" s="1"/>
  <c r="N61" i="16"/>
  <c r="F61" s="1"/>
  <c r="I61" i="7" s="1"/>
  <c r="Q29" i="16"/>
  <c r="F16"/>
  <c r="I16" i="7" s="1"/>
  <c r="H15" i="16"/>
  <c r="H7" s="1"/>
  <c r="G29"/>
  <c r="F30" i="15"/>
  <c r="H30" i="7" s="1"/>
  <c r="G29" i="15"/>
  <c r="Q65"/>
  <c r="V75"/>
  <c r="N73" i="8"/>
  <c r="F73" s="1"/>
  <c r="G73" i="7" s="1"/>
  <c r="N72" i="8"/>
  <c r="F72" s="1"/>
  <c r="G72" i="7" s="1"/>
  <c r="I61" i="8"/>
  <c r="H25" i="3" s="1"/>
  <c r="K61" i="8"/>
  <c r="L61"/>
  <c r="V71"/>
  <c r="X71"/>
  <c r="P65" s="1"/>
  <c r="P61" s="1"/>
  <c r="J73" i="7"/>
  <c r="J72"/>
  <c r="N68" i="8"/>
  <c r="N51"/>
  <c r="F69" i="6"/>
  <c r="F58" s="1"/>
  <c r="F56"/>
  <c r="F52"/>
  <c r="F48"/>
  <c r="F42"/>
  <c r="F35"/>
  <c r="F31" s="1"/>
  <c r="V30"/>
  <c r="U30"/>
  <c r="T30"/>
  <c r="S30"/>
  <c r="R30"/>
  <c r="Q30"/>
  <c r="P30"/>
  <c r="O30"/>
  <c r="N30"/>
  <c r="M30"/>
  <c r="L30"/>
  <c r="K30"/>
  <c r="J30"/>
  <c r="I30"/>
  <c r="H30"/>
  <c r="G30"/>
  <c r="W17"/>
  <c r="V17"/>
  <c r="V16" s="1"/>
  <c r="U17"/>
  <c r="U16" s="1"/>
  <c r="T17"/>
  <c r="T16" s="1"/>
  <c r="S17"/>
  <c r="S16" s="1"/>
  <c r="R17"/>
  <c r="R16" s="1"/>
  <c r="Q17"/>
  <c r="Q16" s="1"/>
  <c r="P17"/>
  <c r="P16" s="1"/>
  <c r="O17"/>
  <c r="O16" s="1"/>
  <c r="N17"/>
  <c r="N16" s="1"/>
  <c r="M17"/>
  <c r="M16" s="1"/>
  <c r="L17"/>
  <c r="L16" s="1"/>
  <c r="K17"/>
  <c r="K16" s="1"/>
  <c r="J17"/>
  <c r="J16" s="1"/>
  <c r="I17"/>
  <c r="I16" s="1"/>
  <c r="H17"/>
  <c r="H16" s="1"/>
  <c r="G17"/>
  <c r="G16" s="1"/>
  <c r="F17"/>
  <c r="F16" s="1"/>
  <c r="W12"/>
  <c r="W10" s="1"/>
  <c r="V12"/>
  <c r="U12"/>
  <c r="T12"/>
  <c r="S12"/>
  <c r="R12"/>
  <c r="Q12"/>
  <c r="P12"/>
  <c r="O12"/>
  <c r="N12"/>
  <c r="M12"/>
  <c r="L12"/>
  <c r="K12"/>
  <c r="J12"/>
  <c r="I12"/>
  <c r="H12"/>
  <c r="G12"/>
  <c r="F12"/>
  <c r="V10"/>
  <c r="U10"/>
  <c r="T10"/>
  <c r="S10"/>
  <c r="R10"/>
  <c r="Q10"/>
  <c r="P10"/>
  <c r="O10"/>
  <c r="N10"/>
  <c r="M10"/>
  <c r="L10"/>
  <c r="K10"/>
  <c r="J10"/>
  <c r="I10"/>
  <c r="H10"/>
  <c r="G10"/>
  <c r="F10"/>
  <c r="P15" i="1"/>
  <c r="G70" i="8"/>
  <c r="J70"/>
  <c r="I34"/>
  <c r="I30" s="1"/>
  <c r="J68"/>
  <c r="N8"/>
  <c r="N9"/>
  <c r="N11"/>
  <c r="N13"/>
  <c r="N14"/>
  <c r="N16"/>
  <c r="N17"/>
  <c r="N23"/>
  <c r="N24"/>
  <c r="N25"/>
  <c r="N26"/>
  <c r="N27"/>
  <c r="N28"/>
  <c r="N31"/>
  <c r="N32"/>
  <c r="N33"/>
  <c r="N34"/>
  <c r="N35"/>
  <c r="N36"/>
  <c r="N37"/>
  <c r="N38"/>
  <c r="N39"/>
  <c r="N40"/>
  <c r="N41"/>
  <c r="N42"/>
  <c r="N43"/>
  <c r="N44"/>
  <c r="N45"/>
  <c r="N46"/>
  <c r="N47"/>
  <c r="N49"/>
  <c r="N50"/>
  <c r="N53"/>
  <c r="N54"/>
  <c r="N55"/>
  <c r="N56"/>
  <c r="N57"/>
  <c r="N58"/>
  <c r="N60"/>
  <c r="N83"/>
  <c r="N82"/>
  <c r="N81"/>
  <c r="N80"/>
  <c r="N79"/>
  <c r="N78"/>
  <c r="N76"/>
  <c r="N75"/>
  <c r="N74"/>
  <c r="N71"/>
  <c r="N69"/>
  <c r="N67"/>
  <c r="N64"/>
  <c r="N62"/>
  <c r="H7" i="6" l="1"/>
  <c r="H6" s="1"/>
  <c r="L7"/>
  <c r="L6" s="1"/>
  <c r="P7"/>
  <c r="P6" s="1"/>
  <c r="T7"/>
  <c r="T6" s="1"/>
  <c r="F7"/>
  <c r="J7"/>
  <c r="N7"/>
  <c r="N6" s="1"/>
  <c r="R7"/>
  <c r="R6" s="1"/>
  <c r="V7"/>
  <c r="V6" s="1"/>
  <c r="M7"/>
  <c r="M6" s="1"/>
  <c r="U7"/>
  <c r="U6" s="1"/>
  <c r="I7"/>
  <c r="I6" s="1"/>
  <c r="Q7"/>
  <c r="Q6" s="1"/>
  <c r="W74" i="8"/>
  <c r="F30" i="6"/>
  <c r="G7"/>
  <c r="G6" s="1"/>
  <c r="K7"/>
  <c r="K6" s="1"/>
  <c r="O7"/>
  <c r="O6" s="1"/>
  <c r="S7"/>
  <c r="S6" s="1"/>
  <c r="J7" i="7"/>
  <c r="J6" i="6"/>
  <c r="F16" i="15"/>
  <c r="H16" i="7" s="1"/>
  <c r="G65" i="8"/>
  <c r="Y70"/>
  <c r="N29" i="16"/>
  <c r="F29" s="1"/>
  <c r="I29" i="7" s="1"/>
  <c r="Q22" i="16"/>
  <c r="Q15" s="1"/>
  <c r="Q7" s="1"/>
  <c r="G11"/>
  <c r="Q65" i="8"/>
  <c r="Q61" i="15"/>
  <c r="N65"/>
  <c r="F65" s="1"/>
  <c r="H65" i="7" s="1"/>
  <c r="G11" i="15"/>
  <c r="I29" i="8"/>
  <c r="I16" s="1"/>
  <c r="I15" s="1"/>
  <c r="I7" s="1"/>
  <c r="J65"/>
  <c r="J61" s="1"/>
  <c r="O65"/>
  <c r="N5"/>
  <c r="F5" s="1"/>
  <c r="U15" i="1"/>
  <c r="J6" i="7"/>
  <c r="J8"/>
  <c r="J9"/>
  <c r="J10"/>
  <c r="J11"/>
  <c r="J12"/>
  <c r="J13"/>
  <c r="J14"/>
  <c r="J15"/>
  <c r="J16"/>
  <c r="J17"/>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3"/>
  <c r="J64"/>
  <c r="J65"/>
  <c r="J66"/>
  <c r="J67"/>
  <c r="J68"/>
  <c r="J69"/>
  <c r="J70"/>
  <c r="J71"/>
  <c r="J74"/>
  <c r="J75"/>
  <c r="J76"/>
  <c r="J78"/>
  <c r="J79"/>
  <c r="J80"/>
  <c r="J81"/>
  <c r="J82"/>
  <c r="J83"/>
  <c r="F6" i="6" l="1"/>
  <c r="F11" i="16"/>
  <c r="I11" i="7" s="1"/>
  <c r="G10" i="16"/>
  <c r="G7" s="1"/>
  <c r="N22"/>
  <c r="F22" s="1"/>
  <c r="I22" i="7" s="1"/>
  <c r="N61" i="15"/>
  <c r="Q29"/>
  <c r="F11"/>
  <c r="H11" i="7" s="1"/>
  <c r="G10" i="15"/>
  <c r="G7" s="1"/>
  <c r="Q70" i="8"/>
  <c r="N70" s="1"/>
  <c r="H9" i="3"/>
  <c r="F61" i="15" l="1"/>
  <c r="I37" i="3"/>
  <c r="N15" i="16"/>
  <c r="F15" s="1"/>
  <c r="I15" i="7" s="1"/>
  <c r="N7" i="16"/>
  <c r="F7" s="1"/>
  <c r="I7" i="7" s="1"/>
  <c r="F10" i="16"/>
  <c r="I10" i="7" s="1"/>
  <c r="F10" i="15"/>
  <c r="H10" i="7" s="1"/>
  <c r="N29" i="15"/>
  <c r="F29" s="1"/>
  <c r="H29" i="7" s="1"/>
  <c r="Q22" i="15"/>
  <c r="Q61" i="8"/>
  <c r="H61" i="7" l="1"/>
  <c r="S73" i="15"/>
  <c r="N22"/>
  <c r="F22" s="1"/>
  <c r="H22" i="7" s="1"/>
  <c r="Q15" i="15"/>
  <c r="Q7" s="1"/>
  <c r="N7" l="1"/>
  <c r="F7" s="1"/>
  <c r="H7" i="7" s="1"/>
  <c r="N15" i="15"/>
  <c r="F15" s="1"/>
  <c r="H15" i="7" s="1"/>
  <c r="G61" i="8"/>
  <c r="H17" i="3" s="1"/>
  <c r="G71" i="8"/>
  <c r="G68"/>
  <c r="O66"/>
  <c r="N65" l="1"/>
  <c r="O61"/>
  <c r="H71"/>
  <c r="Q48"/>
  <c r="Q52"/>
  <c r="Q59"/>
  <c r="Q66"/>
  <c r="Q29" l="1"/>
  <c r="F65" l="1"/>
  <c r="G65" i="7" s="1"/>
  <c r="M61" i="8"/>
  <c r="N22"/>
  <c r="F22" s="1"/>
  <c r="G22" i="7" s="1"/>
  <c r="F53" i="8"/>
  <c r="G53" i="7" s="1"/>
  <c r="F54" i="8"/>
  <c r="G54" i="7" s="1"/>
  <c r="F55" i="8"/>
  <c r="G55" i="7" s="1"/>
  <c r="F56" i="8"/>
  <c r="G56" i="7" s="1"/>
  <c r="F57" i="8"/>
  <c r="G57" i="7" s="1"/>
  <c r="F58" i="8"/>
  <c r="G58" i="7" s="1"/>
  <c r="F39" i="8"/>
  <c r="G39" i="7" s="1"/>
  <c r="F40" i="8"/>
  <c r="G40" i="7" s="1"/>
  <c r="F41" i="8"/>
  <c r="G41" i="7" s="1"/>
  <c r="N15" i="8" l="1"/>
  <c r="H15" i="3" l="1"/>
  <c r="G66" i="8" l="1"/>
  <c r="J5" i="7"/>
  <c r="F69" i="8"/>
  <c r="G69" i="7" s="1"/>
  <c r="F70" i="8"/>
  <c r="G70" i="7" s="1"/>
  <c r="G59" i="8"/>
  <c r="G52"/>
  <c r="G48"/>
  <c r="G34" l="1"/>
  <c r="G30" s="1"/>
  <c r="F62"/>
  <c r="G63" i="7" s="1"/>
  <c r="F64" i="8"/>
  <c r="G64" i="7" s="1"/>
  <c r="F67" i="8"/>
  <c r="G67" i="7" s="1"/>
  <c r="F71" i="8"/>
  <c r="G71" i="7" s="1"/>
  <c r="F83" i="8"/>
  <c r="G83" i="7" s="1"/>
  <c r="F82" i="8"/>
  <c r="G82" i="7" s="1"/>
  <c r="F81" i="8"/>
  <c r="G81" i="7" s="1"/>
  <c r="F80" i="8"/>
  <c r="G80" i="7" s="1"/>
  <c r="F79" i="8"/>
  <c r="G79" i="7" s="1"/>
  <c r="F78" i="8"/>
  <c r="G78" i="7" s="1"/>
  <c r="F76" i="8"/>
  <c r="G76" i="7" s="1"/>
  <c r="F75" i="8"/>
  <c r="G75" i="7" s="1"/>
  <c r="F74" i="8"/>
  <c r="G74" i="7" s="1"/>
  <c r="F68" i="8"/>
  <c r="G68" i="7" s="1"/>
  <c r="F60" i="8"/>
  <c r="G60" i="7" s="1"/>
  <c r="F51" i="8"/>
  <c r="G51" i="7" s="1"/>
  <c r="F50" i="8"/>
  <c r="G50" i="7" s="1"/>
  <c r="F49" i="8"/>
  <c r="G49" i="7" s="1"/>
  <c r="F47" i="8"/>
  <c r="G47" i="7" s="1"/>
  <c r="F46" i="8"/>
  <c r="G46" i="7" s="1"/>
  <c r="F45" i="8"/>
  <c r="G45" i="7" s="1"/>
  <c r="F44" i="8"/>
  <c r="G44" i="7" s="1"/>
  <c r="F43" i="8"/>
  <c r="G43" i="7" s="1"/>
  <c r="F42" i="8"/>
  <c r="G42" i="7" s="1"/>
  <c r="F38" i="8"/>
  <c r="G38" i="7" s="1"/>
  <c r="F37" i="8"/>
  <c r="G37" i="7" s="1"/>
  <c r="F36" i="8"/>
  <c r="G36" i="7" s="1"/>
  <c r="F35" i="8"/>
  <c r="G35" i="7" s="1"/>
  <c r="F33" i="8"/>
  <c r="G33" i="7" s="1"/>
  <c r="F32" i="8"/>
  <c r="G32" i="7" s="1"/>
  <c r="F31" i="8"/>
  <c r="G31" i="7" s="1"/>
  <c r="P66" i="8"/>
  <c r="M66"/>
  <c r="L66"/>
  <c r="K66"/>
  <c r="J66"/>
  <c r="P59"/>
  <c r="O59"/>
  <c r="M59"/>
  <c r="L59"/>
  <c r="K59"/>
  <c r="J59"/>
  <c r="H59"/>
  <c r="P52"/>
  <c r="O52"/>
  <c r="M52"/>
  <c r="L52"/>
  <c r="K52"/>
  <c r="J52"/>
  <c r="H52"/>
  <c r="P48"/>
  <c r="O48"/>
  <c r="M48"/>
  <c r="L48"/>
  <c r="K48"/>
  <c r="J48"/>
  <c r="H48"/>
  <c r="L34"/>
  <c r="L30" s="1"/>
  <c r="K34"/>
  <c r="K30" s="1"/>
  <c r="J34"/>
  <c r="J30" s="1"/>
  <c r="H34"/>
  <c r="H30" s="1"/>
  <c r="N48" l="1"/>
  <c r="N52"/>
  <c r="F52" s="1"/>
  <c r="G52" i="7" s="1"/>
  <c r="N59" i="8"/>
  <c r="F59" s="1"/>
  <c r="G59" i="7" s="1"/>
  <c r="N61" i="8"/>
  <c r="N66"/>
  <c r="J29"/>
  <c r="J16" s="1"/>
  <c r="J15" s="1"/>
  <c r="J7" s="1"/>
  <c r="H29"/>
  <c r="H16" s="1"/>
  <c r="N30"/>
  <c r="F34"/>
  <c r="G34" i="7" s="1"/>
  <c r="M29" i="8"/>
  <c r="L29"/>
  <c r="L16" s="1"/>
  <c r="K29"/>
  <c r="K16" s="1"/>
  <c r="K15" s="1"/>
  <c r="K7" s="1"/>
  <c r="G29"/>
  <c r="G11" s="1"/>
  <c r="G10" s="1"/>
  <c r="F13"/>
  <c r="G13" i="7" s="1"/>
  <c r="F14" i="8"/>
  <c r="G14" i="7" s="1"/>
  <c r="F26" i="8"/>
  <c r="G26" i="7" s="1"/>
  <c r="F27" i="8"/>
  <c r="G27" i="7" s="1"/>
  <c r="F28" i="8"/>
  <c r="G28" i="7" s="1"/>
  <c r="F16" i="8" l="1"/>
  <c r="G16" i="7" s="1"/>
  <c r="F48" i="8"/>
  <c r="G48" i="7" s="1"/>
  <c r="H37" i="3"/>
  <c r="F61" i="8"/>
  <c r="P29"/>
  <c r="H15"/>
  <c r="H7" s="1"/>
  <c r="L15"/>
  <c r="L7" s="1"/>
  <c r="L6" s="1"/>
  <c r="K6"/>
  <c r="O29"/>
  <c r="F25"/>
  <c r="G25" i="7" s="1"/>
  <c r="H24" i="3"/>
  <c r="F17" i="8"/>
  <c r="G17" i="7" s="1"/>
  <c r="F30" i="8"/>
  <c r="G30" i="7" s="1"/>
  <c r="G7" i="8"/>
  <c r="F66"/>
  <c r="G66" i="7" s="1"/>
  <c r="G61" l="1"/>
  <c r="S73" i="8"/>
  <c r="N10"/>
  <c r="N12"/>
  <c r="N29"/>
  <c r="F29" s="1"/>
  <c r="F15"/>
  <c r="G15" i="7" s="1"/>
  <c r="F24" i="8"/>
  <c r="G24" i="7" s="1"/>
  <c r="F9" i="8"/>
  <c r="G9" i="7" s="1"/>
  <c r="F11" i="8"/>
  <c r="G11" i="7" s="1"/>
  <c r="G5"/>
  <c r="G29" l="1"/>
  <c r="F23" i="8"/>
  <c r="G23" i="7" s="1"/>
  <c r="H36" i="3"/>
  <c r="F8" i="8"/>
  <c r="G8" i="7" s="1"/>
  <c r="F83"/>
  <c r="F81"/>
  <c r="F80"/>
  <c r="F79"/>
  <c r="F78"/>
  <c r="F76"/>
  <c r="F75"/>
  <c r="F74"/>
  <c r="F71"/>
  <c r="F70"/>
  <c r="F69"/>
  <c r="F68"/>
  <c r="F67"/>
  <c r="X66"/>
  <c r="W66"/>
  <c r="V66"/>
  <c r="U66"/>
  <c r="T66"/>
  <c r="S66"/>
  <c r="R66"/>
  <c r="Q66"/>
  <c r="P66"/>
  <c r="O66"/>
  <c r="N66"/>
  <c r="M66"/>
  <c r="L66"/>
  <c r="K66"/>
  <c r="F65"/>
  <c r="F64"/>
  <c r="F63"/>
  <c r="X61"/>
  <c r="W61"/>
  <c r="V61"/>
  <c r="U61"/>
  <c r="T61"/>
  <c r="S61"/>
  <c r="R61"/>
  <c r="Q61"/>
  <c r="P61"/>
  <c r="O61"/>
  <c r="N61"/>
  <c r="M61"/>
  <c r="L61"/>
  <c r="K61"/>
  <c r="F60"/>
  <c r="F59" s="1"/>
  <c r="X59"/>
  <c r="W59"/>
  <c r="V59"/>
  <c r="U59"/>
  <c r="T59"/>
  <c r="S59"/>
  <c r="R59"/>
  <c r="Q59"/>
  <c r="P59"/>
  <c r="O59"/>
  <c r="N59"/>
  <c r="M59"/>
  <c r="L59"/>
  <c r="K59"/>
  <c r="F58"/>
  <c r="F57"/>
  <c r="F53"/>
  <c r="X52"/>
  <c r="W52"/>
  <c r="V52"/>
  <c r="U52"/>
  <c r="T52"/>
  <c r="S52"/>
  <c r="R52"/>
  <c r="Q52"/>
  <c r="P52"/>
  <c r="O52"/>
  <c r="N52"/>
  <c r="M52"/>
  <c r="L52"/>
  <c r="K52"/>
  <c r="F51"/>
  <c r="F50"/>
  <c r="F49"/>
  <c r="X48"/>
  <c r="W48"/>
  <c r="V48"/>
  <c r="U48"/>
  <c r="T48"/>
  <c r="S48"/>
  <c r="R48"/>
  <c r="Q48"/>
  <c r="P48"/>
  <c r="O48"/>
  <c r="N48"/>
  <c r="M48"/>
  <c r="L48"/>
  <c r="K48"/>
  <c r="F47"/>
  <c r="F46"/>
  <c r="F45"/>
  <c r="F44"/>
  <c r="F43"/>
  <c r="F39"/>
  <c r="F38"/>
  <c r="F37"/>
  <c r="F36"/>
  <c r="F35"/>
  <c r="X34"/>
  <c r="X30" s="1"/>
  <c r="W34"/>
  <c r="V34"/>
  <c r="V30" s="1"/>
  <c r="U34"/>
  <c r="U30" s="1"/>
  <c r="T34"/>
  <c r="T30" s="1"/>
  <c r="S34"/>
  <c r="S30" s="1"/>
  <c r="R34"/>
  <c r="R30" s="1"/>
  <c r="Q34"/>
  <c r="Q30" s="1"/>
  <c r="P34"/>
  <c r="P30" s="1"/>
  <c r="O34"/>
  <c r="O30" s="1"/>
  <c r="N34"/>
  <c r="N30" s="1"/>
  <c r="M34"/>
  <c r="M30" s="1"/>
  <c r="L34"/>
  <c r="L30" s="1"/>
  <c r="K34"/>
  <c r="K30" s="1"/>
  <c r="F33"/>
  <c r="F32"/>
  <c r="F31"/>
  <c r="W30"/>
  <c r="Z29"/>
  <c r="Y29"/>
  <c r="AA24"/>
  <c r="AA23" s="1"/>
  <c r="Z24"/>
  <c r="Z23" s="1"/>
  <c r="Y24"/>
  <c r="Y23" s="1"/>
  <c r="X24"/>
  <c r="X23" s="1"/>
  <c r="W24"/>
  <c r="W23" s="1"/>
  <c r="V24"/>
  <c r="V23" s="1"/>
  <c r="U24"/>
  <c r="U23" s="1"/>
  <c r="T24"/>
  <c r="T23" s="1"/>
  <c r="S24"/>
  <c r="S23" s="1"/>
  <c r="R24"/>
  <c r="R23" s="1"/>
  <c r="Q24"/>
  <c r="Q23" s="1"/>
  <c r="P24"/>
  <c r="P23" s="1"/>
  <c r="O24"/>
  <c r="O23" s="1"/>
  <c r="N24"/>
  <c r="N23" s="1"/>
  <c r="M24"/>
  <c r="M23" s="1"/>
  <c r="L24"/>
  <c r="L23" s="1"/>
  <c r="K24"/>
  <c r="K23" s="1"/>
  <c r="AA13"/>
  <c r="Z13"/>
  <c r="Y13"/>
  <c r="X13"/>
  <c r="W13"/>
  <c r="V13"/>
  <c r="U13"/>
  <c r="T13"/>
  <c r="S13"/>
  <c r="R13"/>
  <c r="Q13"/>
  <c r="P13"/>
  <c r="O13"/>
  <c r="N13"/>
  <c r="M13"/>
  <c r="L13"/>
  <c r="K13"/>
  <c r="F13"/>
  <c r="AA10"/>
  <c r="Z10"/>
  <c r="Y10"/>
  <c r="X10"/>
  <c r="W10"/>
  <c r="V10"/>
  <c r="U10"/>
  <c r="T10"/>
  <c r="S10"/>
  <c r="R10"/>
  <c r="Q10"/>
  <c r="P10"/>
  <c r="O10"/>
  <c r="N10"/>
  <c r="M10"/>
  <c r="L10"/>
  <c r="K10"/>
  <c r="F10"/>
  <c r="F5"/>
  <c r="P7" l="1"/>
  <c r="X7"/>
  <c r="L29"/>
  <c r="P29"/>
  <c r="T29"/>
  <c r="X29"/>
  <c r="G6"/>
  <c r="F12" i="8"/>
  <c r="G12" i="7" s="1"/>
  <c r="F10" i="8"/>
  <c r="G10" i="7" s="1"/>
  <c r="AU10" s="1"/>
  <c r="L7"/>
  <c r="T7"/>
  <c r="N29"/>
  <c r="R29"/>
  <c r="W7"/>
  <c r="O29"/>
  <c r="F24"/>
  <c r="F23" s="1"/>
  <c r="K29"/>
  <c r="W29"/>
  <c r="O7"/>
  <c r="AA7"/>
  <c r="K7"/>
  <c r="S7"/>
  <c r="S29"/>
  <c r="M29"/>
  <c r="Q29"/>
  <c r="U29"/>
  <c r="F34"/>
  <c r="F30" s="1"/>
  <c r="F52"/>
  <c r="X6"/>
  <c r="R7"/>
  <c r="Z7"/>
  <c r="Z6" s="1"/>
  <c r="F42"/>
  <c r="F48"/>
  <c r="F66"/>
  <c r="F61" s="1"/>
  <c r="F7"/>
  <c r="N7"/>
  <c r="N6" s="1"/>
  <c r="V7"/>
  <c r="M7"/>
  <c r="Q7"/>
  <c r="U7"/>
  <c r="Y7"/>
  <c r="Y6" s="1"/>
  <c r="V29"/>
  <c r="K45" i="3"/>
  <c r="J45"/>
  <c r="I45"/>
  <c r="H45"/>
  <c r="K42"/>
  <c r="K36"/>
  <c r="J36"/>
  <c r="I36"/>
  <c r="K32"/>
  <c r="J32"/>
  <c r="I32"/>
  <c r="H32"/>
  <c r="H14" s="1"/>
  <c r="H43" s="1"/>
  <c r="K24"/>
  <c r="J24"/>
  <c r="I24"/>
  <c r="K15"/>
  <c r="K14" s="1"/>
  <c r="K5" s="1"/>
  <c r="J15"/>
  <c r="I15"/>
  <c r="T6" i="7" l="1"/>
  <c r="P6"/>
  <c r="L6"/>
  <c r="R6"/>
  <c r="I14" i="3"/>
  <c r="H5"/>
  <c r="F7" i="8"/>
  <c r="J14" i="3"/>
  <c r="H42"/>
  <c r="K6" i="7"/>
  <c r="W6"/>
  <c r="M6"/>
  <c r="S6"/>
  <c r="V6"/>
  <c r="Q6"/>
  <c r="O6"/>
  <c r="U6"/>
  <c r="F29"/>
  <c r="F6" s="1"/>
  <c r="G7" l="1"/>
  <c r="R7" i="8"/>
  <c r="S74"/>
  <c r="S75" s="1"/>
  <c r="L45" i="3"/>
  <c r="J5"/>
  <c r="J43"/>
  <c r="J42" s="1"/>
  <c r="I43"/>
  <c r="I42" s="1"/>
  <c r="I5"/>
  <c r="S74" i="15" s="1"/>
</calcChain>
</file>

<file path=xl/sharedStrings.xml><?xml version="1.0" encoding="utf-8"?>
<sst xmlns="http://schemas.openxmlformats.org/spreadsheetml/2006/main" count="1266" uniqueCount="352">
  <si>
    <t>(подпись)</t>
  </si>
  <si>
    <t>(расшифровка подписи)</t>
  </si>
  <si>
    <t>Единица измерения: руб.</t>
  </si>
  <si>
    <t>Коды</t>
  </si>
  <si>
    <t>Дата</t>
  </si>
  <si>
    <t>по Сводному реестру</t>
  </si>
  <si>
    <t>глава по БК</t>
  </si>
  <si>
    <t>КПП</t>
  </si>
  <si>
    <t>по ОКЕИ</t>
  </si>
  <si>
    <t>ИНН</t>
  </si>
  <si>
    <t>Наименование показателя</t>
  </si>
  <si>
    <t>Код строки</t>
  </si>
  <si>
    <t>Код по бюджетной классификации Российской Федерации</t>
  </si>
  <si>
    <t>Аналический код</t>
  </si>
  <si>
    <t>на 20___г. второй год планового периода</t>
  </si>
  <si>
    <t>за пределами планового периода</t>
  </si>
  <si>
    <t>Сумма</t>
  </si>
  <si>
    <t>Остаток средств на начало текущего финансового года</t>
  </si>
  <si>
    <t>0001</t>
  </si>
  <si>
    <t>Х</t>
  </si>
  <si>
    <t>Остаток средств на конец текущего финансового года</t>
  </si>
  <si>
    <t>0002</t>
  </si>
  <si>
    <t>Доходы, всего:</t>
  </si>
  <si>
    <t>в том числе:</t>
  </si>
  <si>
    <t>доходы от оказания услуг, работ, компенсаций затрат учреждений, всего</t>
  </si>
  <si>
    <t>доходы от штрафов, пеней, иных сумм принудительного изъятия, всего</t>
  </si>
  <si>
    <t>безвозмездные денежные поступления, всего</t>
  </si>
  <si>
    <t>1000</t>
  </si>
  <si>
    <t>в том числе:
доходы от собстенности, всего</t>
  </si>
  <si>
    <t>1100</t>
  </si>
  <si>
    <t>1110</t>
  </si>
  <si>
    <t>1200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</si>
  <si>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</si>
  <si>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</si>
  <si>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1300</t>
  </si>
  <si>
    <t>1310</t>
  </si>
  <si>
    <t>1400</t>
  </si>
  <si>
    <t>прочие доходы, всего:</t>
  </si>
  <si>
    <t>1500</t>
  </si>
  <si>
    <t>1510</t>
  </si>
  <si>
    <t>субсидии на осуществление капитальных вложений</t>
  </si>
  <si>
    <t>доходы от операций с активами, 
всего</t>
  </si>
  <si>
    <t>1900</t>
  </si>
  <si>
    <t>прочие поступления, всего</t>
  </si>
  <si>
    <t>1980</t>
  </si>
  <si>
    <t>1981</t>
  </si>
  <si>
    <t>Расходы, всего</t>
  </si>
  <si>
    <t>в том числе:
на выплаты персоналу, всего</t>
  </si>
  <si>
    <t>в том числе:
оплата труда</t>
  </si>
  <si>
    <t>2000</t>
  </si>
  <si>
    <t>2100</t>
  </si>
  <si>
    <t>2110</t>
  </si>
  <si>
    <t>прочие выплаты персоналу, в том числе компенсационного характера</t>
  </si>
  <si>
    <t>2120</t>
  </si>
  <si>
    <t>2130</t>
  </si>
  <si>
    <t>иные выплаты, за исключением фонда оплаты труда учреждения, для выполнения отдельных полномочий</t>
  </si>
  <si>
    <t>взносы по обязательному социальному страхованию на выплаты по оплате труда работников и иные выплаты работникам учреждений, всего</t>
  </si>
  <si>
    <t>2140</t>
  </si>
  <si>
    <t>2141</t>
  </si>
  <si>
    <t>в том числе:
на выплаты по оплате труда</t>
  </si>
  <si>
    <t>на иные выплаты работникам</t>
  </si>
  <si>
    <t>денежное довольствие военнослужащих и сотрудников, имеющих специальные звания</t>
  </si>
  <si>
    <t>2142</t>
  </si>
  <si>
    <t>2150</t>
  </si>
  <si>
    <t>2160</t>
  </si>
  <si>
    <t>иные выплаты военнослужащим и сотрудникам, имеющим специальные звания</t>
  </si>
  <si>
    <t>страховые взносы на обязательное социальное страхование в части выплат персоналу, подлежащих обложению страховыми взносами</t>
  </si>
  <si>
    <t>2170</t>
  </si>
  <si>
    <t>в том числе:
на оплату труда стажеров</t>
  </si>
  <si>
    <t>2200</t>
  </si>
  <si>
    <t>социальные и иные выплаты населению, всего</t>
  </si>
  <si>
    <t>в том числе:
социальные выплаты гражданам, кроме публичных нормативных социальных выплат</t>
  </si>
  <si>
    <t>2210</t>
  </si>
  <si>
    <t>2211</t>
  </si>
  <si>
    <t>выплата стипендий, осуществление иных расходов на социальную поддержку обучающихся за счет средств стипендиального фонда</t>
  </si>
  <si>
    <t>2220</t>
  </si>
  <si>
    <t>2230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</si>
  <si>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</si>
  <si>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2240</t>
  </si>
  <si>
    <t>2300</t>
  </si>
  <si>
    <t>уплата налогов, сборов и иных платежей, всего</t>
  </si>
  <si>
    <t>из них:
налог на имущество организаций и земельный налог</t>
  </si>
  <si>
    <t>2310</t>
  </si>
  <si>
    <t>2320</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</si>
  <si>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</si>
  <si>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</si>
  <si>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2330</t>
  </si>
  <si>
    <t>2400</t>
  </si>
  <si>
    <t>безвозмездные перечисления организациям и физическим лицам, всего</t>
  </si>
  <si>
    <t>2410</t>
  </si>
  <si>
    <t>2420</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</si>
  <si>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</si>
  <si>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</si>
  <si>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2430</t>
  </si>
  <si>
    <t>2600</t>
  </si>
  <si>
    <t>прочие выплаты (кроме выплат на закупку товаров, работ, услуг)</t>
  </si>
  <si>
    <t>2500</t>
  </si>
  <si>
    <t>2520</t>
  </si>
  <si>
    <t>исполнение судебных актов Российской Федерации и мировых соглашений по возмещению вреда, причиненного в результате деятельности учреждения</t>
  </si>
  <si>
    <t>из них:
пособия, компенсации и иные социальные выплаты гражданам, кроме публичных нормативных обязательств</t>
  </si>
  <si>
    <t xml:space="preserve">расходы на закупку товаров, работ, услуг, всего </t>
  </si>
  <si>
    <t>2610</t>
  </si>
  <si>
    <t>2630</t>
  </si>
  <si>
    <t>закупку товаров, работ, услуг в целях капитального ремонта государственного (муниципального) имущества</t>
  </si>
  <si>
    <t>прочую закупку товаров, работ и услуг, всего</t>
  </si>
  <si>
    <t>2640</t>
  </si>
  <si>
    <t>в том числе:
приобретение объектов недвижимого имущества государственными (муниципальными) учреждениями</t>
  </si>
  <si>
    <t>строительство (реконструкция) объектов недвижимого имущества государственными (муниципальными) учреждениями</t>
  </si>
  <si>
    <t xml:space="preserve">Выплаты, уменьшающие доход, всего </t>
  </si>
  <si>
    <t>3000</t>
  </si>
  <si>
    <t>3010</t>
  </si>
  <si>
    <t xml:space="preserve">в том числе:
налог на прибыль </t>
  </si>
  <si>
    <t xml:space="preserve">налог на добавленную стоимость </t>
  </si>
  <si>
    <t>3020</t>
  </si>
  <si>
    <t>3030</t>
  </si>
  <si>
    <t xml:space="preserve">прочие налоги, уменьшающие доход </t>
  </si>
  <si>
    <t xml:space="preserve">Прочие выплаты, всего </t>
  </si>
  <si>
    <t>4000</t>
  </si>
  <si>
    <t>4010</t>
  </si>
  <si>
    <t>из них:
возврат в бюджет средств субсидии</t>
  </si>
  <si>
    <t>капитальные вложения в объекты государственной (муниципальной) собственности, всего</t>
  </si>
  <si>
    <t>из них:</t>
  </si>
  <si>
    <t>2650</t>
  </si>
  <si>
    <t>увеличение стоимости основных средств</t>
  </si>
  <si>
    <t>увеличение стоимости нематериальных активов</t>
  </si>
  <si>
    <t>в том числе:
поступления нефинансовых активов</t>
  </si>
  <si>
    <t>2641</t>
  </si>
  <si>
    <t>2642</t>
  </si>
  <si>
    <t>2643</t>
  </si>
  <si>
    <t>2644</t>
  </si>
  <si>
    <t>N п/п</t>
  </si>
  <si>
    <t>Коды строк</t>
  </si>
  <si>
    <t>Год начала закупки</t>
  </si>
  <si>
    <t>x</t>
  </si>
  <si>
    <t>1.1.</t>
  </si>
  <si>
    <t>1.2.</t>
  </si>
  <si>
    <t>1.3.</t>
  </si>
  <si>
    <t>1.4.</t>
  </si>
  <si>
    <t>за счет субсидий, предоставляемых на финансовое обеспечение выполнения государственного (муниципального) задания</t>
  </si>
  <si>
    <t>1.4.1.1.</t>
  </si>
  <si>
    <t>в соответствии с Федеральным законом N 44-ФЗ</t>
  </si>
  <si>
    <t>1.4.1.2.</t>
  </si>
  <si>
    <t>1.4.2.</t>
  </si>
  <si>
    <t>за счет субсидий, предоставляемых в соответствии с абзацем вторым пункта 1 статьи 78.1 Бюджетного кодекса Российской Федерации</t>
  </si>
  <si>
    <t>1.4.2.1</t>
  </si>
  <si>
    <t>1.4.2.2.</t>
  </si>
  <si>
    <t>1.4.3.</t>
  </si>
  <si>
    <t>1.4.4.</t>
  </si>
  <si>
    <t>за счет средств обязательного медицинского страхования</t>
  </si>
  <si>
    <t>1.4.4.1.</t>
  </si>
  <si>
    <t>1.4.4.2.</t>
  </si>
  <si>
    <t>1.4.5.</t>
  </si>
  <si>
    <t>за счет прочих источников финансового обеспечения</t>
  </si>
  <si>
    <t>1.4.5.1.</t>
  </si>
  <si>
    <t>1.4.5.2.</t>
  </si>
  <si>
    <t>в соответствии с Федеральным законом N 223-ФЗ</t>
  </si>
  <si>
    <t>2.</t>
  </si>
  <si>
    <t>в том числе по году начала закупки:</t>
  </si>
  <si>
    <t>3.</t>
  </si>
  <si>
    <t>Итого по договорам, планируемым к заключению в соответствующем финансовом году в соответствии с Федеральным законом N 223-ФЗ, по соответствующему году закупки</t>
  </si>
  <si>
    <t xml:space="preserve">Раздел 2. Сведения по выплатам на закупки товаров, работ, услуг </t>
  </si>
  <si>
    <t>субсидии на финансовое обеспечение выполнения государственного (муниципального) задания</t>
  </si>
  <si>
    <t>субсидии на финансовое обеспечение выполнения государственного задания из бюджета Федерального фонда обязательного медицинского страхования</t>
  </si>
  <si>
    <t>*субсидии, предоставляемые в соответствии с абзацем вторым пункта 1 статьи 78.1 Бюджетного кодекса</t>
  </si>
  <si>
    <t>**субсидии на осуществление капитальных вложений</t>
  </si>
  <si>
    <t>средства обязательного медицинского страхования</t>
  </si>
  <si>
    <t>***поступления от оказания ууслуг (выполнения работ)на платной основе и от иной приносящей доход деятельности</t>
  </si>
  <si>
    <t>Расходы на присмотр и уход за детьми дошкольного возраста в муниципальных образовательных организациях, реализующих основную общеобразовательную программу дошкольного образования</t>
  </si>
  <si>
    <t>Погашение кредиторской задолженности прошлых лет по расходам на выполнение муниципальных заданий муниципальными бюджетными и автономными учреждениями</t>
  </si>
  <si>
    <t>родительская плата за присмотр и уход за ребенком, осваивающим образовательные программы дошкольного образования в муниципальных образовательных организациях, осуществляющих образовательную деятельность по реализации образовательных программ дошкольного образования</t>
  </si>
  <si>
    <t>доходы от оказания платных услуг***</t>
  </si>
  <si>
    <t>доходы по условным арендным платежам</t>
  </si>
  <si>
    <t>доходы от операционной аренды</t>
  </si>
  <si>
    <t>доходы от штрафных санкций за нарушение законодательства о закупках и нарушение условий контрактов (договоров)</t>
  </si>
  <si>
    <t>иные доходы, невыясненные поступления</t>
  </si>
  <si>
    <t>доходы, поступающие от выбытия материальных активов</t>
  </si>
  <si>
    <t>гранты</t>
  </si>
  <si>
    <t xml:space="preserve">    (уполномоченное лицо учреждения)  </t>
  </si>
  <si>
    <t xml:space="preserve">(подпись) </t>
  </si>
  <si>
    <t xml:space="preserve"> (расшифровка подписи)</t>
  </si>
  <si>
    <t>1.4.1.3.</t>
  </si>
  <si>
    <t xml:space="preserve">Итого по контрактам, планируемым к заключению в соответствующем финансовом году в соответствии с Федеральным законом N 44-ФЗ, по соответствующему году закупки </t>
  </si>
  <si>
    <t>Учреждение</t>
  </si>
  <si>
    <t>из них:
увеличение остатков денежных средств за счет возврата дебиторской задолженности прошлых лет</t>
  </si>
  <si>
    <t>Орган, осуществляющий функции и полномочия учредителя</t>
  </si>
  <si>
    <t>Всего</t>
  </si>
  <si>
    <t>1.4.1.</t>
  </si>
  <si>
    <t>***поступления от оказания услуг (выполнения работ)на платной основе и от иной приносящей доход деятельности</t>
  </si>
  <si>
    <t>в том числе: 
за счет остатка средств на начало года</t>
  </si>
  <si>
    <t>1.4.1.4.</t>
  </si>
  <si>
    <t>1.4.1.5.</t>
  </si>
  <si>
    <t>(наименование должности уполномоченного лица)</t>
  </si>
  <si>
    <t>Раздел 1. Поступления и выплаты</t>
  </si>
  <si>
    <t>(наименование учредителя (учреждения)</t>
  </si>
  <si>
    <t>ВСЕГО</t>
  </si>
  <si>
    <t>поступления от иной приносящей доход деятельности</t>
  </si>
  <si>
    <t>Аналитический код</t>
  </si>
  <si>
    <t xml:space="preserve">                                                                                                                                   </t>
  </si>
  <si>
    <t>"УТВЕРЖДАЮ"</t>
  </si>
  <si>
    <t xml:space="preserve"> </t>
  </si>
  <si>
    <t>доходы поступающие в порядке возмещения расходов, понесенных в связи с эксплуатацией имущества</t>
  </si>
  <si>
    <t>221,223,225,226,310,340</t>
  </si>
  <si>
    <t>1410</t>
  </si>
  <si>
    <t>1420</t>
  </si>
  <si>
    <t>1430</t>
  </si>
  <si>
    <t>расходы на выплаты военнослужащим и сотрудникам, имеющим специальные звания, зависящие от размера денежного довольствия</t>
  </si>
  <si>
    <t>2180</t>
  </si>
  <si>
    <t>2181</t>
  </si>
  <si>
    <t>иные выплаты населению</t>
  </si>
  <si>
    <t>из них:
гранты, предоставляемые бюджетным учреждениям</t>
  </si>
  <si>
    <t>гранты, предоставляемые автономным учреждениям</t>
  </si>
  <si>
    <t>гранты, предоставляемые иным некоммерческим организациям (за исключением бюджетных и автономных учреждений)</t>
  </si>
  <si>
    <t>гранты, предоставляемые другим организациям и физическим лицам</t>
  </si>
  <si>
    <t>2440</t>
  </si>
  <si>
    <t>2450</t>
  </si>
  <si>
    <t>2460</t>
  </si>
  <si>
    <r>
      <t xml:space="preserve">1 </t>
    </r>
    <r>
      <rPr>
        <sz val="10"/>
        <color theme="1"/>
        <rFont val="Times New Roman"/>
        <family val="1"/>
        <charset val="204"/>
      </rPr>
      <t>В случае утверждения закона (решения) о бюджете на текущий финансовый год и плановый период.</t>
    </r>
  </si>
  <si>
    <r>
      <t>2</t>
    </r>
    <r>
      <rPr>
        <sz val="10"/>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</si>
  <si>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t>3 В графе 3 отражаются:</t>
  </si>
  <si>
    <r>
      <t xml:space="preserve">по </t>
    </r>
    <r>
      <rPr>
        <sz val="10"/>
        <color rgb="FF106BBE"/>
        <rFont val="Times New Roman"/>
        <family val="1"/>
        <charset val="204"/>
      </rPr>
      <t>строкам 1100 - 1900</t>
    </r>
    <r>
      <rPr>
        <sz val="10"/>
        <color theme="1"/>
        <rFont val="Times New Roman"/>
        <family val="1"/>
        <charset val="204"/>
      </rPr>
      <t xml:space="preserve"> - коды аналитической группы подвида доходов бюджетов </t>
    </r>
    <r>
      <rPr>
        <sz val="10"/>
        <color rgb="FF106BBE"/>
        <rFont val="Times New Roman"/>
        <family val="1"/>
        <charset val="204"/>
      </rPr>
      <t>классификации</t>
    </r>
    <r>
      <rPr>
        <sz val="10"/>
        <color theme="1"/>
        <rFont val="Times New Roman"/>
        <family val="1"/>
        <charset val="204"/>
      </rPr>
      <t xml:space="preserve"> доходов бюджетов;</t>
    </r>
  </si>
  <si>
    <r>
      <t xml:space="preserve">по </t>
    </r>
    <r>
      <rPr>
        <sz val="10"/>
        <color rgb="FF106BBE"/>
        <rFont val="Times New Roman"/>
        <family val="1"/>
        <charset val="204"/>
      </rPr>
      <t>строкам 1980 - 1990</t>
    </r>
    <r>
      <rPr>
        <sz val="10"/>
        <color theme="1"/>
        <rFont val="Times New Roman"/>
        <family val="1"/>
        <charset val="204"/>
      </rPr>
      <t xml:space="preserve"> - коды аналитической группы вида источников финансирования дефицитов бюджетов </t>
    </r>
    <r>
      <rPr>
        <sz val="10"/>
        <color rgb="FF106BBE"/>
        <rFont val="Times New Roman"/>
        <family val="1"/>
        <charset val="204"/>
      </rPr>
      <t>классификации</t>
    </r>
    <r>
      <rPr>
        <sz val="10"/>
        <color theme="1"/>
        <rFont val="Times New Roman"/>
        <family val="1"/>
        <charset val="204"/>
      </rPr>
      <t xml:space="preserve"> источников финансирования дефицитов бюджетов;</t>
    </r>
  </si>
  <si>
    <r>
      <t xml:space="preserve">по </t>
    </r>
    <r>
      <rPr>
        <sz val="10"/>
        <color rgb="FF106BBE"/>
        <rFont val="Times New Roman"/>
        <family val="1"/>
        <charset val="204"/>
      </rPr>
      <t>строкам 3000 - 3030</t>
    </r>
    <r>
      <rPr>
        <sz val="10"/>
        <color theme="1"/>
        <rFont val="Times New Roman"/>
        <family val="1"/>
        <charset val="204"/>
      </rPr>
      <t xml:space="preserve"> - коды аналитической группы подвида доходов бюджетов </t>
    </r>
    <r>
      <rPr>
        <sz val="10"/>
        <color rgb="FF106BBE"/>
        <rFont val="Times New Roman"/>
        <family val="1"/>
        <charset val="204"/>
      </rPr>
      <t>классификации</t>
    </r>
    <r>
      <rPr>
        <sz val="10"/>
        <color theme="1"/>
        <rFont val="Times New Roman"/>
        <family val="1"/>
        <charset val="204"/>
      </rPr>
      <t xml:space="preserve">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</si>
  <si>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 xml:space="preserve">по </t>
    </r>
    <r>
      <rPr>
        <sz val="10"/>
        <color rgb="FF106BBE"/>
        <rFont val="Times New Roman"/>
        <family val="1"/>
        <charset val="204"/>
      </rPr>
      <t>строкам 4000 - 4040</t>
    </r>
    <r>
      <rPr>
        <sz val="10"/>
        <color theme="1"/>
        <rFont val="Times New Roman"/>
        <family val="1"/>
        <charset val="204"/>
      </rPr>
      <t xml:space="preserve"> - коды аналитической группы вида источников финансирования дефицитов бюджетов </t>
    </r>
    <r>
      <rPr>
        <sz val="10"/>
        <color rgb="FF106BBE"/>
        <rFont val="Times New Roman"/>
        <family val="1"/>
        <charset val="204"/>
      </rPr>
      <t>классификации</t>
    </r>
    <r>
      <rPr>
        <sz val="10"/>
        <color theme="1"/>
        <rFont val="Times New Roman"/>
        <family val="1"/>
        <charset val="204"/>
      </rPr>
      <t xml:space="preserve"> источников финансирования дефицитов бюджетов.</t>
    </r>
  </si>
  <si>
    <r>
      <t>4</t>
    </r>
    <r>
      <rPr>
        <sz val="10"/>
        <color theme="1"/>
        <rFont val="Times New Roman"/>
        <family val="1"/>
        <charset val="204"/>
      </rPr>
      <t xml:space="preserve"> В </t>
    </r>
    <r>
      <rPr>
        <sz val="10"/>
        <color rgb="FF106BBE"/>
        <rFont val="Times New Roman"/>
        <family val="1"/>
        <charset val="204"/>
      </rPr>
      <t>графе 4</t>
    </r>
    <r>
      <rPr>
        <sz val="10"/>
        <color theme="1"/>
        <rFont val="Times New Roman"/>
        <family val="1"/>
        <charset val="204"/>
      </rPr>
      <t xml:space="preserve"> указывается код классификации операций сектора государственного управления в соответствии с </t>
    </r>
    <r>
      <rPr>
        <sz val="10"/>
        <color rgb="FF106BBE"/>
        <rFont val="Times New Roman"/>
        <family val="1"/>
        <charset val="204"/>
      </rPr>
      <t>Порядком</t>
    </r>
    <r>
      <rPr>
        <sz val="10"/>
        <color theme="1"/>
        <rFont val="Times New Roman"/>
        <family val="1"/>
        <charset val="204"/>
      </rPr>
      <t xml:space="preserve"> применения классификации операций сектора государственного управления, утвержденным </t>
    </r>
    <r>
      <rPr>
        <sz val="10"/>
        <color rgb="FF106BBE"/>
        <rFont val="Times New Roman"/>
        <family val="1"/>
        <charset val="204"/>
      </rPr>
      <t>приказом</t>
    </r>
    <r>
      <rPr>
        <sz val="10"/>
        <color theme="1"/>
        <rFont val="Times New Roman"/>
        <family val="1"/>
        <charset val="204"/>
      </rPr>
      <t xml:space="preserve"> Министерства финансов Российской Федерации от 29 ноября 2017 г. N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</si>
  <si>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10"/>
        <color theme="1"/>
        <rFont val="Times New Roman"/>
        <family val="1"/>
        <charset val="204"/>
      </rPr>
      <t xml:space="preserve"> По </t>
    </r>
    <r>
      <rPr>
        <sz val="10"/>
        <color rgb="FF106BBE"/>
        <rFont val="Times New Roman"/>
        <family val="1"/>
        <charset val="204"/>
      </rPr>
      <t>строкам 0001</t>
    </r>
    <r>
      <rPr>
        <sz val="10"/>
        <color theme="1"/>
        <rFont val="Times New Roman"/>
        <family val="1"/>
        <charset val="204"/>
      </rPr>
      <t xml:space="preserve"> и </t>
    </r>
    <r>
      <rPr>
        <sz val="10"/>
        <color rgb="FF106BBE"/>
        <rFont val="Times New Roman"/>
        <family val="1"/>
        <charset val="204"/>
      </rPr>
      <t>0002</t>
    </r>
    <r>
      <rPr>
        <sz val="10"/>
        <color theme="1"/>
        <rFont val="Times New Roman"/>
        <family val="1"/>
        <charset val="204"/>
      </rPr>
      <t xml:space="preserve">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</si>
  <si>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10"/>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</si>
  <si>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8</t>
    </r>
    <r>
      <rPr>
        <sz val="10"/>
        <color theme="1"/>
        <rFont val="Times New Roman"/>
        <family val="1"/>
        <charset val="204"/>
      </rPr>
      <t xml:space="preserve"> Показатель отражается со знаком "минус".</t>
    </r>
  </si>
  <si>
    <r>
      <t>9</t>
    </r>
    <r>
      <rPr>
        <sz val="10"/>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</si>
  <si>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Код по бюджетной классификации РФ</t>
    </r>
    <r>
      <rPr>
        <vertAlign val="superscript"/>
        <sz val="11"/>
        <color theme="1"/>
        <rFont val="Times New Roman"/>
        <family val="1"/>
        <charset val="204"/>
      </rPr>
      <t>10.1</t>
    </r>
  </si>
  <si>
    <t>4.1.</t>
  </si>
  <si>
    <t>1.3.1.</t>
  </si>
  <si>
    <r>
      <t xml:space="preserve">в том числе: </t>
    </r>
    <r>
      <rPr>
        <sz val="11"/>
        <rFont val="Times New Roman"/>
        <family val="1"/>
        <charset val="204"/>
      </rPr>
      <t>в соответствии с Федеральным законом N 44-ФЗ</t>
    </r>
  </si>
  <si>
    <t>х</t>
  </si>
  <si>
    <r>
      <t xml:space="preserve">из них </t>
    </r>
    <r>
      <rPr>
        <vertAlign val="superscript"/>
        <sz val="11"/>
        <rFont val="Times New Roman"/>
        <family val="1"/>
        <charset val="204"/>
      </rPr>
      <t>10.1</t>
    </r>
    <r>
      <rPr>
        <sz val="11"/>
        <rFont val="Times New Roman"/>
        <family val="1"/>
        <charset val="204"/>
      </rPr>
      <t>:</t>
    </r>
  </si>
  <si>
    <t>26310.1</t>
  </si>
  <si>
    <t>1.3.2.</t>
  </si>
  <si>
    <t>26421.1</t>
  </si>
  <si>
    <t>26430.1</t>
  </si>
  <si>
    <t>10.1 В сучаях,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БК РФ в целях достижения результатов федерального проекта, в том числе входящего в состав соответствующего национального проекта (*программы), определённого Указом Президента РФ от 7 мая 2018 г. № 204 "О национальных целях и стратегических задачах развитияРФ на период до 2024 года" (Собрание законодательства РФ, 2018, № 20, ст. 2817; № 30, ст. 4717), или регионального проекта, обеспечивающего достижение целей, показателей и результатовфедерального проекта (далее- региональный проект), показатели строк 26310, 26421,26430 и 26451 Раздела 2 "Сведения по выплатам на закупку товаров, работ, услуг" детализируются по коду целевой статьи (8-17 разряды кода классификациирасходов бюджетов, при этом в рамках реализации регионального проекта в 8-10 разрядах могут указываться нули)."</t>
  </si>
  <si>
    <r>
      <t>12</t>
    </r>
    <r>
      <rPr>
        <sz val="10"/>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t>
    </r>
    <r>
      <rPr>
        <sz val="10"/>
        <color rgb="FF106BBE"/>
        <rFont val="Times New Roman"/>
        <family val="1"/>
        <charset val="204"/>
      </rPr>
      <t>Федерального закона</t>
    </r>
    <r>
      <rPr>
        <sz val="10"/>
        <color theme="1"/>
        <rFont val="Times New Roman"/>
        <family val="1"/>
        <charset val="204"/>
      </rPr>
      <t xml:space="preserve"> N 44-ФЗ и </t>
    </r>
    <r>
      <rPr>
        <sz val="10"/>
        <color rgb="FF106BBE"/>
        <rFont val="Times New Roman"/>
        <family val="1"/>
        <charset val="204"/>
      </rPr>
      <t>Федерального закона</t>
    </r>
    <r>
      <rPr>
        <sz val="10"/>
        <color theme="1"/>
        <rFont val="Times New Roman"/>
        <family val="1"/>
        <charset val="204"/>
      </rPr>
      <t xml:space="preserve"> N 223-ФЗ, в случаях предусмотренных указанными федеральными законами.</t>
    </r>
  </si>
  <si>
    <r>
      <t>13</t>
    </r>
    <r>
      <rPr>
        <sz val="10"/>
        <color theme="1"/>
        <rFont val="Times New Roman"/>
        <family val="1"/>
        <charset val="204"/>
      </rPr>
      <t xml:space="preserve"> Указывается сумма закупок товаров, работ, услуг, осуществляемых в соответствии с </t>
    </r>
    <r>
      <rPr>
        <sz val="10"/>
        <color rgb="FF106BBE"/>
        <rFont val="Times New Roman"/>
        <family val="1"/>
        <charset val="204"/>
      </rPr>
      <t>Федеральным законом</t>
    </r>
    <r>
      <rPr>
        <sz val="10"/>
        <color theme="1"/>
        <rFont val="Times New Roman"/>
        <family val="1"/>
        <charset val="204"/>
      </rPr>
      <t xml:space="preserve"> N 44-ФЗ и </t>
    </r>
    <r>
      <rPr>
        <sz val="10"/>
        <color rgb="FF106BBE"/>
        <rFont val="Times New Roman"/>
        <family val="1"/>
        <charset val="204"/>
      </rPr>
      <t>Федеральным законом</t>
    </r>
    <r>
      <rPr>
        <sz val="10"/>
        <color theme="1"/>
        <rFont val="Times New Roman"/>
        <family val="1"/>
        <charset val="204"/>
      </rPr>
      <t xml:space="preserve"> N 223-ФЗ.</t>
    </r>
  </si>
  <si>
    <r>
      <t>14</t>
    </r>
    <r>
      <rPr>
        <sz val="10"/>
        <color theme="1"/>
        <rFont val="Times New Roman"/>
        <family val="1"/>
        <charset val="204"/>
      </rPr>
      <t xml:space="preserve"> Государственным (муниципальным) бюджетным учреждением показатель не формируется.</t>
    </r>
  </si>
  <si>
    <t>15 Указывается сумма закупок товаров, работ, услуг, осуществляемых в соответствии с Федеральным законом N 44-ФЗ.</t>
  </si>
  <si>
    <t>Администрация Заводского района муниципального образования "Город Саратов"
"Город Саратов"</t>
  </si>
  <si>
    <t>питание</t>
  </si>
  <si>
    <t>79-69-36</t>
  </si>
  <si>
    <t>иные цели</t>
  </si>
  <si>
    <t>внебюджет</t>
  </si>
  <si>
    <t>муницип.задание</t>
  </si>
  <si>
    <t>А.В.Котлячков</t>
  </si>
  <si>
    <t xml:space="preserve">муниципальное учреждение дополнительного образования"Центр дополнительного образования" </t>
  </si>
  <si>
    <t>Муниципальная программа "Развитие образования в муниципальном образовании "Город Саратов" Подпрограмма  "Развитие системы дополнительного образования,организация отдыха,оздоровления и занятости детей""Мероприятие "Укрепление материально-технической базы муниципальных образовательных организаций." (Область депутатские)</t>
  </si>
  <si>
    <t>Муниципальная программа "Развитие образования в муниципальном образовании "Город Саратов".  Подпрограмма  "Развитие системы дополнительного образования, организация отдыха,оздоровления и занятости детей" Обеспечение  сохранения достигнутых показателей повышения оплаты труда отдельных категорий работников бюджетной сферы ( в части повышения оплаты труда отдельным категориям работников бюджетной сферы с 1 июня 2020 года.) за счет средств местного бюджета.</t>
  </si>
  <si>
    <t>26451.1</t>
  </si>
  <si>
    <t>Акчурина Е.Х.</t>
  </si>
  <si>
    <t>закупку товаров, работ, услуг в целях создания, развития, эксплуатации и вывода из эксплуатации государственных информационных систем</t>
  </si>
  <si>
    <t>закупку энергетических ресурсов</t>
  </si>
  <si>
    <t>2660</t>
  </si>
  <si>
    <t>2700</t>
  </si>
  <si>
    <t>2710</t>
  </si>
  <si>
    <t>2720</t>
  </si>
  <si>
    <t>в том числе:
закупку научно-исследовательских и опытно-конструкторских и технологических работ</t>
  </si>
  <si>
    <t>в том числе:
закупку научно-исследовательских, опытно-конструкторских и технологических работ</t>
  </si>
  <si>
    <r>
      <t>7</t>
    </r>
    <r>
      <rPr>
        <sz val="10"/>
        <color theme="1"/>
        <rFont val="Times New Roman"/>
        <family val="1"/>
        <charset val="204"/>
      </rPr>
      <t xml:space="preserve"> Показатели выплат по расходам на закупки товаров, работ, услуг, отраженные по строкам Раздела </t>
    </r>
    <r>
      <rPr>
        <sz val="10"/>
        <color rgb="FF106BBE"/>
        <rFont val="Times New Roman"/>
        <family val="1"/>
        <charset val="204"/>
      </rPr>
      <t xml:space="preserve"> 1</t>
    </r>
    <r>
      <rPr>
        <sz val="10"/>
        <color theme="1"/>
        <rFont val="Times New Roman"/>
        <family val="1"/>
        <charset val="204"/>
      </rPr>
      <t xml:space="preserve"> "Поступления и выплаты" Плана, подлежат детализации в </t>
    </r>
    <r>
      <rPr>
        <sz val="10"/>
        <color rgb="FF106BBE"/>
        <rFont val="Times New Roman"/>
        <family val="1"/>
        <charset val="204"/>
      </rPr>
      <t>Разделе 2</t>
    </r>
    <r>
      <rPr>
        <sz val="10"/>
        <color theme="1"/>
        <rFont val="Times New Roman"/>
        <family val="1"/>
        <charset val="204"/>
      </rPr>
      <t xml:space="preserve"> "Сведения по выплатам на закупку товаров, работ, услуг" Плана.</t>
    </r>
  </si>
  <si>
    <r>
      <t>10</t>
    </r>
    <r>
      <rPr>
        <sz val="10"/>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в строке 2600 Раздела 1 "Поступления и выплаты" Плана.</t>
    </r>
  </si>
  <si>
    <r>
      <t>10.2</t>
    </r>
    <r>
      <rPr>
        <sz val="10"/>
        <color theme="1"/>
        <rFont val="Times New Roman"/>
        <family val="1"/>
        <charset val="204"/>
      </rPr>
      <t xml:space="preserve"> 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</si>
  <si>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r>
      <t>11</t>
    </r>
    <r>
      <rPr>
        <sz val="10"/>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</si>
  <si>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t>Уникальный код</t>
    </r>
    <r>
      <rPr>
        <vertAlign val="superscript"/>
        <sz val="11"/>
        <color theme="1"/>
        <rFont val="Times New Roman"/>
        <family val="1"/>
        <charset val="204"/>
      </rPr>
      <t>10.2</t>
    </r>
  </si>
  <si>
    <t>4.2.</t>
  </si>
  <si>
    <t>26310.2</t>
  </si>
  <si>
    <r>
      <t xml:space="preserve">из них </t>
    </r>
    <r>
      <rPr>
        <vertAlign val="superscript"/>
        <sz val="11"/>
        <rFont val="Times New Roman"/>
        <family val="1"/>
        <charset val="204"/>
      </rPr>
      <t>10.2</t>
    </r>
    <r>
      <rPr>
        <sz val="11"/>
        <rFont val="Times New Roman"/>
        <family val="1"/>
        <charset val="204"/>
      </rPr>
      <t>:</t>
    </r>
  </si>
  <si>
    <t>26430.2</t>
  </si>
  <si>
    <t>26451.2</t>
  </si>
  <si>
    <t>124 напр.судебные</t>
  </si>
  <si>
    <t>223/244</t>
  </si>
  <si>
    <t>223/247</t>
  </si>
  <si>
    <t>платные</t>
  </si>
  <si>
    <t>Возмещение</t>
  </si>
  <si>
    <t>МУН. ЗАДАНИЕ</t>
  </si>
  <si>
    <t>от</t>
  </si>
  <si>
    <t>специальные расходы</t>
  </si>
  <si>
    <t>2800</t>
  </si>
  <si>
    <r>
      <t xml:space="preserve">по </t>
    </r>
    <r>
      <rPr>
        <sz val="10"/>
        <color rgb="FF106BBE"/>
        <rFont val="Times New Roman"/>
        <family val="1"/>
        <charset val="204"/>
      </rPr>
      <t>строкам 2000 - 2800</t>
    </r>
    <r>
      <rPr>
        <sz val="10"/>
        <color theme="1"/>
        <rFont val="Times New Roman"/>
        <family val="1"/>
        <charset val="204"/>
      </rPr>
      <t xml:space="preserve"> - коды видов расходов бюджетов </t>
    </r>
    <r>
      <rPr>
        <sz val="10"/>
        <color rgb="FF106BBE"/>
        <rFont val="Times New Roman"/>
        <family val="1"/>
        <charset val="204"/>
      </rPr>
      <t>классификации</t>
    </r>
    <r>
      <rPr>
        <sz val="10"/>
        <color theme="1"/>
        <rFont val="Times New Roman"/>
        <family val="1"/>
        <charset val="204"/>
      </rPr>
      <t xml:space="preserve"> расходов бюджетов;</t>
    </r>
  </si>
  <si>
    <r>
      <t>Выплаты на закупку товаров, работ, услуг, всего</t>
    </r>
    <r>
      <rPr>
        <b/>
        <vertAlign val="superscript"/>
        <sz val="11"/>
        <rFont val="Times New Roman"/>
        <family val="1"/>
        <charset val="204"/>
      </rPr>
      <t>11</t>
    </r>
  </si>
  <si>
    <r>
      <t>по контрактам (договорам), заключенным до начала текущего финансового года без применения норм Федерального закона от 5 апреля 2013 г. N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N 14, ст. 1652; 2018, N 32, ст. 5104) (далее - Федеральный закон N 44-ФЗ) и Федерального закона от 18 июля 2011 г. N 223-ФЗ "О закупках товаров, работ, услуг отдельными видами юридических лиц" (Собрание законодательства Российской Федерации, 2011, N 30, ст. 4571; 2018, N 32, ст. 5135) (далее - Федеральный закон N 223-ФЗ)</t>
    </r>
    <r>
      <rPr>
        <b/>
        <i/>
        <vertAlign val="superscript"/>
        <sz val="11"/>
        <rFont val="Times New Roman"/>
        <family val="1"/>
        <charset val="204"/>
      </rPr>
      <t>12</t>
    </r>
  </si>
  <si>
    <r>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t>
    </r>
    <r>
      <rPr>
        <b/>
        <i/>
        <vertAlign val="superscript"/>
        <sz val="11"/>
        <rFont val="Times New Roman"/>
        <family val="1"/>
        <charset val="204"/>
      </rPr>
      <t>12</t>
    </r>
  </si>
  <si>
    <r>
      <t>по контрактам (договорам), заключенным до начала текущего финансового года с учетом требований Федерального закона N 44-ФЗ и Федерального закона N 223-ФЗ</t>
    </r>
    <r>
      <rPr>
        <b/>
        <i/>
        <vertAlign val="superscript"/>
        <sz val="11"/>
        <rFont val="Times New Roman"/>
        <family val="1"/>
        <charset val="204"/>
      </rPr>
      <t>13</t>
    </r>
  </si>
  <si>
    <r>
      <t>по контрактам (договорам), планируемым к заключению в соответствующем финансовом году с учетом требований Федерального закона N 44-ФЗ и Федерального закона N 223-ФЗ</t>
    </r>
    <r>
      <rPr>
        <b/>
        <i/>
        <vertAlign val="superscript"/>
        <sz val="11"/>
        <rFont val="Times New Roman"/>
        <family val="1"/>
        <charset val="204"/>
      </rPr>
      <t>13</t>
    </r>
  </si>
  <si>
    <r>
      <t>в соответствии с Федеральным законом N 223-ФЗ</t>
    </r>
    <r>
      <rPr>
        <vertAlign val="superscript"/>
        <sz val="11"/>
        <rFont val="Times New Roman"/>
        <family val="1"/>
        <charset val="204"/>
      </rPr>
      <t>14</t>
    </r>
  </si>
  <si>
    <r>
      <t>за счет субсидий, предоставляемых на осуществление капитальных вложений</t>
    </r>
    <r>
      <rPr>
        <b/>
        <vertAlign val="superscript"/>
        <sz val="11"/>
        <rFont val="Times New Roman"/>
        <family val="1"/>
        <charset val="204"/>
      </rPr>
      <t>15</t>
    </r>
  </si>
  <si>
    <t>Руководитель учреждения</t>
  </si>
  <si>
    <t>должность</t>
  </si>
  <si>
    <t>Главный бухгалтер</t>
  </si>
  <si>
    <t>Заместитель директора по экономике МКУ "ЦБ УО Заводского района г. Саратова"</t>
  </si>
  <si>
    <t>Исполнитель</t>
  </si>
  <si>
    <t>Ведущий экономист</t>
  </si>
  <si>
    <t>Шпиндицкая Г.Н.</t>
  </si>
  <si>
    <t>(фамилия, инициалы)</t>
  </si>
  <si>
    <t xml:space="preserve">(телефон) </t>
  </si>
  <si>
    <t>Котлячков А.В.</t>
  </si>
  <si>
    <t>Директор</t>
  </si>
  <si>
    <t>стр. 2600</t>
  </si>
  <si>
    <t>разд.2</t>
  </si>
  <si>
    <t>Директор муниципального учреждения</t>
  </si>
  <si>
    <t xml:space="preserve"> дополнительного образования "ЦДО"</t>
  </si>
  <si>
    <t>ЛОМ</t>
  </si>
  <si>
    <t>СТР.2640</t>
  </si>
  <si>
    <t>напр.163</t>
  </si>
  <si>
    <t>ВНЕБЮДЖЕТ</t>
  </si>
  <si>
    <t>ИНЫЕ ЦЕЛИ</t>
  </si>
  <si>
    <t>Раздел 1.2. Поступления и выплаты за пределами планового периода, руб. (с точностью до двух знаков после запятой-0,00)</t>
  </si>
  <si>
    <t>в том числе: доходы от операционной аренды</t>
  </si>
  <si>
    <t>увеличение стоимости материальных запасов, всего</t>
  </si>
  <si>
    <t>в том числе: питание</t>
  </si>
  <si>
    <t>2645</t>
  </si>
  <si>
    <t>в том числе: доходы от выбытия материальных запасов</t>
  </si>
  <si>
    <t>1910</t>
  </si>
  <si>
    <t>Субсидии на финансвое обеспечение выполнения государственного (муниципального задания).</t>
  </si>
  <si>
    <t>доходы от оказания платных услуг</t>
  </si>
  <si>
    <t>2025 г.</t>
  </si>
  <si>
    <t xml:space="preserve">Субсидия на осуществление мероприятий, предусмотренных в рамках муниципальной программы «Развитие образования в муниципальном образовании «Город Саратов» </t>
  </si>
  <si>
    <r>
      <t>напр.</t>
    </r>
    <r>
      <rPr>
        <b/>
        <sz val="20"/>
        <rFont val="Times New Roman"/>
        <family val="1"/>
        <charset val="204"/>
      </rPr>
      <t>149</t>
    </r>
  </si>
  <si>
    <t>226,227,229</t>
  </si>
  <si>
    <t xml:space="preserve">                                              И.А.Руденкова</t>
  </si>
  <si>
    <t xml:space="preserve">                                             декабря   2025 г.</t>
  </si>
  <si>
    <t>"СОГЛАСОВАНО"</t>
  </si>
  <si>
    <t xml:space="preserve">           План финансово-хозяйственной деятельности
 муниципального учреждения дополнительного образования на 2026 год
           (на 2026 год и плановый период 2027 и 2028 годов )
</t>
  </si>
  <si>
    <t>Раздел 1.1. Поступления и выплаты на 2026 год текущий финансовый год, руб. (с точностью до двух знаков после запятой-0,00)</t>
  </si>
  <si>
    <t>Раздел 1.2. Поступления и выплаты на 2027 год текущий финансовый год, руб. (с точностью до двух знаков после запятой-0,00)</t>
  </si>
  <si>
    <t>Раздел 1.3. Поступления и выплаты на 2028 год текущий финансовый год, руб. (с точностью до двух знаков после запятой-0,00)</t>
  </si>
  <si>
    <t>на 2026 г. (текущий финансовый год)</t>
  </si>
  <si>
    <t>на 2027 г. (первый год планового периода)</t>
  </si>
  <si>
    <t>на 2028 г. (второй год планового периода)</t>
  </si>
  <si>
    <t>на 2026 г. текущий финансовый год</t>
  </si>
  <si>
    <t>на 2027 г. первый год планового периода</t>
  </si>
  <si>
    <t>на 2028 г. второй год планового периода</t>
  </si>
  <si>
    <t>Заместитель председателя комитета по экономике и инвестициям администрации муниципального образования "Город Саратов"</t>
  </si>
  <si>
    <t xml:space="preserve">иные доходы от оказания услуг, работ, компенсаций, затрат учреждений </t>
  </si>
  <si>
    <t>1240</t>
  </si>
  <si>
    <t>в том числе доходы от штрафных санкций за нарушение законодательства о закупках и нарушение условий контрактов (договоров)</t>
  </si>
  <si>
    <t>в том числе:  субсидии на иные цели</t>
  </si>
  <si>
    <t xml:space="preserve">гранты в форме субсидий из федерального бюджета </t>
  </si>
  <si>
    <t>гранты в форме субсидий из бюджета субьекта Российской Федерации</t>
  </si>
  <si>
    <t>1440</t>
  </si>
  <si>
    <t xml:space="preserve">гранты в форме субсидий из местного бюджета </t>
  </si>
  <si>
    <t>1450</t>
  </si>
  <si>
    <t>гранты в форме субсидий из бюджетов государственных внебюджетных фондов</t>
  </si>
  <si>
    <t>1461</t>
  </si>
  <si>
    <t>иные безвозмездные денежные поступления</t>
  </si>
  <si>
    <t>1470</t>
  </si>
  <si>
    <t>в том числе: субсидии на иные цели</t>
  </si>
  <si>
    <t>29 декабря</t>
  </si>
</sst>
</file>

<file path=xl/styles.xml><?xml version="1.0" encoding="utf-8"?>
<styleSheet xmlns="http://schemas.openxmlformats.org/spreadsheetml/2006/main">
  <numFmts count="2">
    <numFmt numFmtId="43" formatCode="_-* #,##0.00\ _₽_-;\-* #,##0.00\ _₽_-;_-* &quot;-&quot;??\ _₽_-;_-@_-"/>
    <numFmt numFmtId="164" formatCode="_-* #,##0.00_р_._-;\-* #,##0.00_р_._-;_-* &quot;-&quot;??_р_._-;_-@_-"/>
  </numFmts>
  <fonts count="63">
    <font>
      <sz val="11"/>
      <color theme="1"/>
      <name val="Calibri"/>
      <family val="2"/>
      <charset val="204"/>
      <scheme val="minor"/>
    </font>
    <font>
      <sz val="11"/>
      <color theme="1"/>
      <name val="Times New Roman"/>
      <family val="1"/>
      <charset val="204"/>
    </font>
    <font>
      <sz val="11"/>
      <name val="Times New Roman"/>
      <family val="1"/>
      <charset val="204"/>
    </font>
    <font>
      <b/>
      <sz val="11"/>
      <color theme="1"/>
      <name val="Times New Roman"/>
      <family val="1"/>
      <charset val="204"/>
    </font>
    <font>
      <u/>
      <sz val="11"/>
      <color theme="10"/>
      <name val="Calibri"/>
      <family val="2"/>
      <charset val="204"/>
      <scheme val="minor"/>
    </font>
    <font>
      <b/>
      <sz val="11"/>
      <name val="Times New Roman"/>
      <family val="1"/>
      <charset val="204"/>
    </font>
    <font>
      <b/>
      <i/>
      <sz val="11"/>
      <name val="Times New Roman"/>
      <family val="1"/>
      <charset val="204"/>
    </font>
    <font>
      <b/>
      <sz val="14"/>
      <color theme="1"/>
      <name val="Times New Roman"/>
      <family val="1"/>
      <charset val="204"/>
    </font>
    <font>
      <sz val="14"/>
      <name val="Times New Roman"/>
      <family val="1"/>
      <charset val="204"/>
    </font>
    <font>
      <sz val="14"/>
      <color theme="1"/>
      <name val="Times New Roman"/>
      <family val="1"/>
      <charset val="204"/>
    </font>
    <font>
      <b/>
      <sz val="10"/>
      <name val="Times New Roman"/>
      <family val="1"/>
      <charset val="204"/>
    </font>
    <font>
      <sz val="10"/>
      <name val="Times New Roman"/>
      <family val="1"/>
      <charset val="204"/>
    </font>
    <font>
      <sz val="10"/>
      <color theme="1"/>
      <name val="Times New Roman"/>
      <family val="1"/>
      <charset val="204"/>
    </font>
    <font>
      <sz val="22"/>
      <color theme="1"/>
      <name val="Times New Roman"/>
      <family val="1"/>
      <charset val="204"/>
    </font>
    <font>
      <b/>
      <sz val="12"/>
      <name val="Times New Roman"/>
      <family val="1"/>
      <charset val="204"/>
    </font>
    <font>
      <b/>
      <sz val="14"/>
      <name val="Times New Roman"/>
      <family val="1"/>
      <charset val="204"/>
    </font>
    <font>
      <sz val="11"/>
      <name val="Calibri"/>
      <family val="2"/>
      <charset val="204"/>
      <scheme val="minor"/>
    </font>
    <font>
      <b/>
      <sz val="20"/>
      <name val="Times New Roman"/>
      <family val="1"/>
      <charset val="204"/>
    </font>
    <font>
      <sz val="20"/>
      <name val="Times New Roman"/>
      <family val="1"/>
      <charset val="204"/>
    </font>
    <font>
      <sz val="22"/>
      <name val="Times New Roman"/>
      <family val="1"/>
      <charset val="204"/>
    </font>
    <font>
      <sz val="28"/>
      <name val="Times New Roman"/>
      <family val="1"/>
      <charset val="204"/>
    </font>
    <font>
      <sz val="30"/>
      <color theme="1"/>
      <name val="Times New Roman"/>
      <family val="1"/>
      <charset val="204"/>
    </font>
    <font>
      <sz val="28"/>
      <color theme="1"/>
      <name val="Times New Roman"/>
      <family val="1"/>
      <charset val="204"/>
    </font>
    <font>
      <sz val="36"/>
      <name val="Times New Roman"/>
      <family val="1"/>
      <charset val="204"/>
    </font>
    <font>
      <b/>
      <sz val="48"/>
      <color theme="1"/>
      <name val="Times New Roman"/>
      <family val="1"/>
      <charset val="204"/>
    </font>
    <font>
      <b/>
      <sz val="16"/>
      <name val="Times New Roman"/>
      <family val="1"/>
      <charset val="204"/>
    </font>
    <font>
      <sz val="16"/>
      <name val="Times New Roman"/>
      <family val="1"/>
      <charset val="204"/>
    </font>
    <font>
      <sz val="22"/>
      <color theme="1"/>
      <name val="Calibri"/>
      <family val="2"/>
      <charset val="204"/>
      <scheme val="minor"/>
    </font>
    <font>
      <sz val="24"/>
      <color theme="1"/>
      <name val="Calibri"/>
      <family val="2"/>
      <charset val="204"/>
      <scheme val="minor"/>
    </font>
    <font>
      <sz val="24"/>
      <color theme="1"/>
      <name val="Times New Roman"/>
      <family val="1"/>
      <charset val="204"/>
    </font>
    <font>
      <sz val="12"/>
      <color theme="1"/>
      <name val="Times New Roman"/>
      <family val="1"/>
      <charset val="204"/>
    </font>
    <font>
      <sz val="9"/>
      <name val="Calibri"/>
      <family val="2"/>
      <charset val="204"/>
      <scheme val="minor"/>
    </font>
    <font>
      <sz val="48"/>
      <color theme="1"/>
      <name val="Times New Roman"/>
      <family val="1"/>
      <charset val="204"/>
    </font>
    <font>
      <b/>
      <sz val="36"/>
      <color theme="1"/>
      <name val="Times New Roman"/>
      <family val="1"/>
      <charset val="204"/>
    </font>
    <font>
      <vertAlign val="superscript"/>
      <sz val="10"/>
      <color theme="1"/>
      <name val="Times New Roman"/>
      <family val="1"/>
      <charset val="204"/>
    </font>
    <font>
      <sz val="10"/>
      <color rgb="FF106BBE"/>
      <name val="Times New Roman"/>
      <family val="1"/>
      <charset val="204"/>
    </font>
    <font>
      <vertAlign val="superscript"/>
      <sz val="11"/>
      <color theme="1"/>
      <name val="Times New Roman"/>
      <family val="1"/>
      <charset val="204"/>
    </font>
    <font>
      <vertAlign val="superscript"/>
      <sz val="11"/>
      <name val="Times New Roman"/>
      <family val="1"/>
      <charset val="204"/>
    </font>
    <font>
      <sz val="11"/>
      <color theme="1"/>
      <name val="Calibri"/>
      <family val="2"/>
      <charset val="204"/>
      <scheme val="minor"/>
    </font>
    <font>
      <sz val="16"/>
      <name val="Calibri"/>
      <family val="2"/>
      <charset val="204"/>
      <scheme val="minor"/>
    </font>
    <font>
      <sz val="14"/>
      <name val="Calibri"/>
      <family val="2"/>
      <charset val="204"/>
      <scheme val="minor"/>
    </font>
    <font>
      <sz val="10"/>
      <name val="Calibri"/>
      <family val="2"/>
      <charset val="204"/>
      <scheme val="minor"/>
    </font>
    <font>
      <sz val="12"/>
      <name val="Calibri"/>
      <family val="2"/>
      <charset val="204"/>
      <scheme val="minor"/>
    </font>
    <font>
      <sz val="36"/>
      <color theme="1"/>
      <name val="Times New Roman"/>
      <family val="1"/>
      <charset val="204"/>
    </font>
    <font>
      <b/>
      <sz val="18"/>
      <name val="Times New Roman"/>
      <family val="1"/>
      <charset val="204"/>
    </font>
    <font>
      <sz val="18"/>
      <name val="Times New Roman"/>
      <family val="1"/>
      <charset val="204"/>
    </font>
    <font>
      <b/>
      <i/>
      <sz val="20"/>
      <name val="Calibri"/>
      <family val="2"/>
      <charset val="204"/>
      <scheme val="minor"/>
    </font>
    <font>
      <sz val="18"/>
      <name val="Calibri"/>
      <family val="2"/>
      <charset val="204"/>
      <scheme val="minor"/>
    </font>
    <font>
      <b/>
      <sz val="18"/>
      <name val="Calibri"/>
      <family val="2"/>
      <charset val="204"/>
      <scheme val="minor"/>
    </font>
    <font>
      <b/>
      <i/>
      <u/>
      <sz val="16"/>
      <name val="Calibri"/>
      <family val="2"/>
      <charset val="204"/>
      <scheme val="minor"/>
    </font>
    <font>
      <i/>
      <u/>
      <sz val="16"/>
      <name val="Calibri"/>
      <family val="2"/>
      <charset val="204"/>
      <scheme val="minor"/>
    </font>
    <font>
      <vertAlign val="superscript"/>
      <sz val="10"/>
      <name val="Times New Roman"/>
      <family val="1"/>
      <charset val="204"/>
    </font>
    <font>
      <sz val="20"/>
      <name val="Calibri"/>
      <family val="2"/>
      <charset val="204"/>
      <scheme val="minor"/>
    </font>
    <font>
      <b/>
      <sz val="20"/>
      <name val="Calibri"/>
      <family val="2"/>
      <charset val="204"/>
      <scheme val="minor"/>
    </font>
    <font>
      <b/>
      <sz val="12"/>
      <name val="Calibri"/>
      <family val="2"/>
      <charset val="204"/>
      <scheme val="minor"/>
    </font>
    <font>
      <b/>
      <vertAlign val="superscript"/>
      <sz val="11"/>
      <name val="Times New Roman"/>
      <family val="1"/>
      <charset val="204"/>
    </font>
    <font>
      <b/>
      <i/>
      <vertAlign val="superscript"/>
      <sz val="11"/>
      <name val="Times New Roman"/>
      <family val="1"/>
      <charset val="204"/>
    </font>
    <font>
      <b/>
      <sz val="16"/>
      <name val="Calibri"/>
      <family val="2"/>
      <charset val="204"/>
      <scheme val="minor"/>
    </font>
    <font>
      <b/>
      <i/>
      <sz val="16"/>
      <name val="Times New Roman"/>
      <family val="1"/>
      <charset val="204"/>
    </font>
    <font>
      <b/>
      <i/>
      <sz val="18"/>
      <name val="Times New Roman"/>
      <family val="1"/>
      <charset val="204"/>
    </font>
    <font>
      <b/>
      <u/>
      <sz val="18"/>
      <name val="Calibri"/>
      <family val="2"/>
      <charset val="204"/>
      <scheme val="minor"/>
    </font>
    <font>
      <sz val="10"/>
      <name val="Arial Cyr"/>
      <charset val="204"/>
    </font>
    <font>
      <b/>
      <u/>
      <sz val="20"/>
      <name val="Calibri"/>
      <family val="2"/>
      <charset val="204"/>
      <scheme val="minor"/>
    </font>
  </fonts>
  <fills count="10">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2"/>
        <bgColor indexed="64"/>
      </patternFill>
    </fill>
  </fills>
  <borders count="6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4" fillId="0" borderId="0" applyNumberFormat="0" applyFill="0" applyBorder="0" applyAlignment="0" applyProtection="0"/>
    <xf numFmtId="43" fontId="38" fillId="0" borderId="0" applyFont="0" applyFill="0" applyBorder="0" applyAlignment="0" applyProtection="0"/>
    <xf numFmtId="0" fontId="61" fillId="0" borderId="0"/>
  </cellStyleXfs>
  <cellXfs count="626">
    <xf numFmtId="0" fontId="0" fillId="0" borderId="0" xfId="0"/>
    <xf numFmtId="0" fontId="1" fillId="0" borderId="0" xfId="0" applyFont="1"/>
    <xf numFmtId="0" fontId="1" fillId="0" borderId="0" xfId="0" applyFont="1" applyAlignment="1">
      <alignment horizontal="center"/>
    </xf>
    <xf numFmtId="0" fontId="0" fillId="0" borderId="0" xfId="0" applyAlignment="1">
      <alignment wrapText="1"/>
    </xf>
    <xf numFmtId="0" fontId="1" fillId="0" borderId="2" xfId="0" applyFont="1" applyBorder="1" applyAlignment="1">
      <alignment horizontal="center"/>
    </xf>
    <xf numFmtId="0" fontId="1" fillId="0" borderId="2" xfId="0" applyFont="1" applyBorder="1" applyAlignment="1">
      <alignment wrapText="1"/>
    </xf>
    <xf numFmtId="0" fontId="1" fillId="0" borderId="2" xfId="0" applyFont="1" applyBorder="1"/>
    <xf numFmtId="49" fontId="1" fillId="0" borderId="2" xfId="0" applyNumberFormat="1" applyFont="1" applyBorder="1" applyAlignment="1">
      <alignment horizontal="center" vertical="center"/>
    </xf>
    <xf numFmtId="49" fontId="1" fillId="0" borderId="0" xfId="0" applyNumberFormat="1" applyFont="1" applyAlignment="1">
      <alignment horizontal="center" vertical="center"/>
    </xf>
    <xf numFmtId="4" fontId="1" fillId="0" borderId="2" xfId="0" applyNumberFormat="1" applyFont="1" applyBorder="1"/>
    <xf numFmtId="49" fontId="3" fillId="0" borderId="2" xfId="0" applyNumberFormat="1" applyFont="1" applyBorder="1" applyAlignment="1">
      <alignment horizontal="center" vertical="center"/>
    </xf>
    <xf numFmtId="0" fontId="3" fillId="0" borderId="2" xfId="0" applyFont="1" applyBorder="1" applyAlignment="1">
      <alignment horizontal="center"/>
    </xf>
    <xf numFmtId="0" fontId="3" fillId="0" borderId="2" xfId="0" applyFont="1" applyBorder="1"/>
    <xf numFmtId="4" fontId="3" fillId="0" borderId="2" xfId="0" applyNumberFormat="1" applyFont="1" applyBorder="1"/>
    <xf numFmtId="0" fontId="9" fillId="0" borderId="0" xfId="0" applyFont="1"/>
    <xf numFmtId="0" fontId="8" fillId="0" borderId="0" xfId="0" applyFont="1" applyBorder="1" applyAlignment="1">
      <alignment wrapText="1"/>
    </xf>
    <xf numFmtId="0" fontId="9" fillId="0" borderId="0" xfId="0" applyFont="1" applyBorder="1"/>
    <xf numFmtId="0" fontId="2" fillId="0" borderId="6" xfId="0" applyFont="1" applyFill="1" applyBorder="1" applyAlignment="1">
      <alignment horizontal="center" vertical="center" wrapText="1"/>
    </xf>
    <xf numFmtId="0" fontId="7" fillId="0" borderId="0" xfId="0" applyFont="1" applyAlignment="1">
      <alignment horizontal="center" vertical="center" wrapText="1"/>
    </xf>
    <xf numFmtId="0" fontId="1" fillId="0" borderId="2" xfId="0" applyFont="1" applyBorder="1" applyAlignment="1">
      <alignment horizontal="center" vertical="center"/>
    </xf>
    <xf numFmtId="4" fontId="1" fillId="0" borderId="2" xfId="0" applyNumberFormat="1" applyFont="1" applyBorder="1" applyAlignment="1">
      <alignment horizontal="center" vertical="center"/>
    </xf>
    <xf numFmtId="4" fontId="3" fillId="0" borderId="2" xfId="0" applyNumberFormat="1" applyFont="1" applyBorder="1" applyAlignment="1">
      <alignment horizontal="center" vertical="center"/>
    </xf>
    <xf numFmtId="0" fontId="1" fillId="0" borderId="0" xfId="0" applyFont="1" applyAlignment="1">
      <alignment horizontal="center" vertical="center"/>
    </xf>
    <xf numFmtId="0" fontId="2" fillId="0" borderId="2" xfId="0" applyFont="1" applyFill="1" applyBorder="1" applyAlignment="1">
      <alignment wrapText="1"/>
    </xf>
    <xf numFmtId="49" fontId="5" fillId="0" borderId="2" xfId="0" applyNumberFormat="1" applyFont="1" applyFill="1" applyBorder="1" applyAlignment="1">
      <alignment horizontal="center" vertical="center"/>
    </xf>
    <xf numFmtId="0" fontId="5" fillId="0" borderId="2" xfId="0" applyFont="1" applyFill="1" applyBorder="1" applyAlignment="1">
      <alignment horizontal="center"/>
    </xf>
    <xf numFmtId="0" fontId="2" fillId="0" borderId="2" xfId="0" applyFont="1" applyFill="1" applyBorder="1" applyAlignment="1">
      <alignment horizontal="center"/>
    </xf>
    <xf numFmtId="0" fontId="5" fillId="0" borderId="2" xfId="0" applyFont="1" applyFill="1" applyBorder="1" applyAlignment="1">
      <alignment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right" wrapText="1"/>
    </xf>
    <xf numFmtId="49" fontId="2" fillId="0" borderId="0" xfId="0" applyNumberFormat="1" applyFont="1" applyFill="1" applyAlignment="1">
      <alignment horizontal="center" vertical="center"/>
    </xf>
    <xf numFmtId="0" fontId="16" fillId="0" borderId="0" xfId="0" applyFont="1" applyFill="1" applyAlignment="1">
      <alignment horizontal="center" vertical="center"/>
    </xf>
    <xf numFmtId="0" fontId="16" fillId="0" borderId="0" xfId="0" applyFont="1" applyFill="1" applyAlignment="1">
      <alignment horizontal="center" vertical="center" wrapText="1"/>
    </xf>
    <xf numFmtId="0" fontId="2" fillId="0" borderId="0" xfId="0" applyFont="1" applyFill="1" applyAlignment="1">
      <alignment horizontal="center" vertical="center"/>
    </xf>
    <xf numFmtId="0" fontId="8" fillId="0" borderId="0" xfId="0" applyFont="1" applyFill="1" applyAlignment="1">
      <alignment horizontal="center" vertical="center" wrapText="1"/>
    </xf>
    <xf numFmtId="0" fontId="18" fillId="0" borderId="0" xfId="0" applyFont="1" applyFill="1" applyAlignment="1">
      <alignment horizontal="left" vertical="center" wrapText="1"/>
    </xf>
    <xf numFmtId="0" fontId="8" fillId="0" borderId="0" xfId="0" applyFont="1" applyFill="1" applyBorder="1" applyAlignment="1">
      <alignment horizontal="right" vertical="center"/>
    </xf>
    <xf numFmtId="0" fontId="8" fillId="0" borderId="0" xfId="0" applyFont="1" applyBorder="1" applyAlignment="1">
      <alignment horizontal="right"/>
    </xf>
    <xf numFmtId="0" fontId="22" fillId="0" borderId="0" xfId="0" applyFont="1" applyAlignment="1">
      <alignment horizontal="left"/>
    </xf>
    <xf numFmtId="0" fontId="21" fillId="0" borderId="0" xfId="0" applyFont="1" applyAlignment="1">
      <alignment horizontal="center" vertical="center"/>
    </xf>
    <xf numFmtId="0" fontId="2" fillId="0" borderId="2" xfId="0" applyFont="1" applyBorder="1" applyAlignment="1">
      <alignment horizontal="center" wrapText="1"/>
    </xf>
    <xf numFmtId="0" fontId="5" fillId="0" borderId="2" xfId="0" applyFont="1" applyBorder="1" applyAlignment="1">
      <alignment wrapText="1"/>
    </xf>
    <xf numFmtId="0" fontId="2" fillId="0" borderId="0" xfId="0" applyFont="1" applyAlignment="1">
      <alignment wrapText="1"/>
    </xf>
    <xf numFmtId="0" fontId="26" fillId="0" borderId="2" xfId="0" applyFont="1" applyFill="1" applyBorder="1" applyAlignment="1">
      <alignment horizontal="center" vertical="center" wrapText="1"/>
    </xf>
    <xf numFmtId="49" fontId="15" fillId="0" borderId="2" xfId="0" applyNumberFormat="1" applyFont="1" applyFill="1" applyBorder="1" applyAlignment="1">
      <alignment horizontal="center" vertical="center"/>
    </xf>
    <xf numFmtId="0" fontId="15" fillId="0" borderId="2" xfId="0" applyFont="1" applyFill="1" applyBorder="1" applyAlignment="1">
      <alignment horizontal="center" vertical="center"/>
    </xf>
    <xf numFmtId="49"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13" fillId="0" borderId="0" xfId="0" applyFont="1"/>
    <xf numFmtId="0" fontId="27" fillId="0" borderId="0" xfId="0" applyFont="1"/>
    <xf numFmtId="0" fontId="13" fillId="0" borderId="1" xfId="0" applyFont="1" applyBorder="1"/>
    <xf numFmtId="0" fontId="19" fillId="0" borderId="0" xfId="0" applyFont="1" applyBorder="1" applyAlignment="1"/>
    <xf numFmtId="0" fontId="28" fillId="0" borderId="0" xfId="0" applyFont="1" applyAlignment="1">
      <alignment vertical="top"/>
    </xf>
    <xf numFmtId="0" fontId="29" fillId="0" borderId="0" xfId="0" applyFont="1" applyAlignment="1">
      <alignment horizontal="right" vertical="top"/>
    </xf>
    <xf numFmtId="4" fontId="25" fillId="0" borderId="2" xfId="0" applyNumberFormat="1" applyFont="1" applyFill="1" applyBorder="1" applyAlignment="1">
      <alignment horizontal="center" vertical="center"/>
    </xf>
    <xf numFmtId="0" fontId="29" fillId="0" borderId="0" xfId="0" applyFont="1" applyAlignment="1">
      <alignment horizontal="right"/>
    </xf>
    <xf numFmtId="0" fontId="29" fillId="0" borderId="0" xfId="0" applyFont="1" applyBorder="1" applyAlignment="1">
      <alignment horizontal="right" vertical="center" wrapText="1"/>
    </xf>
    <xf numFmtId="0" fontId="32" fillId="0" borderId="0" xfId="0" applyFont="1"/>
    <xf numFmtId="0" fontId="29" fillId="0" borderId="0" xfId="0" applyFont="1" applyBorder="1" applyAlignment="1">
      <alignment horizontal="right" wrapText="1"/>
    </xf>
    <xf numFmtId="0" fontId="16" fillId="4" borderId="0" xfId="0" applyFont="1" applyFill="1" applyAlignment="1">
      <alignment horizontal="center" vertical="center"/>
    </xf>
    <xf numFmtId="0" fontId="21" fillId="0" borderId="0" xfId="0" applyFont="1" applyAlignment="1">
      <alignment vertical="center"/>
    </xf>
    <xf numFmtId="0" fontId="2" fillId="0" borderId="2" xfId="0" applyFont="1" applyFill="1" applyBorder="1" applyAlignment="1">
      <alignment horizontal="center" vertical="center"/>
    </xf>
    <xf numFmtId="49" fontId="26" fillId="0" borderId="2" xfId="0" applyNumberFormat="1" applyFont="1" applyFill="1" applyBorder="1" applyAlignment="1">
      <alignment horizontal="center" vertical="center"/>
    </xf>
    <xf numFmtId="0" fontId="26" fillId="0" borderId="2" xfId="0" applyFont="1" applyFill="1" applyBorder="1" applyAlignment="1">
      <alignment horizontal="center" vertical="center"/>
    </xf>
    <xf numFmtId="0" fontId="17" fillId="0" borderId="0" xfId="0" applyFont="1" applyFill="1" applyAlignment="1">
      <alignment horizontal="center" vertical="center"/>
    </xf>
    <xf numFmtId="0" fontId="16" fillId="0" borderId="0" xfId="0" applyFont="1" applyFill="1" applyBorder="1" applyAlignment="1">
      <alignment horizontal="center" vertical="center"/>
    </xf>
    <xf numFmtId="0" fontId="25"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41" fillId="4" borderId="0" xfId="0" applyFont="1" applyFill="1" applyAlignment="1">
      <alignment horizontal="center" vertical="center" wrapText="1"/>
    </xf>
    <xf numFmtId="0" fontId="42" fillId="4" borderId="0" xfId="0" applyFont="1" applyFill="1" applyAlignment="1">
      <alignment horizontal="center" vertical="center"/>
    </xf>
    <xf numFmtId="0" fontId="42" fillId="0" borderId="0" xfId="0" applyFont="1" applyFill="1" applyAlignment="1">
      <alignment horizontal="center" vertical="center"/>
    </xf>
    <xf numFmtId="0" fontId="23" fillId="0" borderId="1" xfId="0" applyFont="1" applyBorder="1" applyAlignment="1"/>
    <xf numFmtId="0" fontId="16" fillId="5" borderId="0" xfId="0" applyFont="1" applyFill="1" applyAlignment="1">
      <alignment horizontal="center" vertical="center"/>
    </xf>
    <xf numFmtId="0" fontId="40" fillId="0" borderId="0" xfId="0" applyFont="1" applyFill="1" applyAlignment="1">
      <alignment horizontal="center" vertical="center"/>
    </xf>
    <xf numFmtId="4" fontId="44" fillId="0" borderId="2" xfId="0" applyNumberFormat="1" applyFont="1" applyFill="1" applyBorder="1" applyAlignment="1">
      <alignment horizontal="center" vertical="center"/>
    </xf>
    <xf numFmtId="4" fontId="45" fillId="0" borderId="2" xfId="0" applyNumberFormat="1" applyFont="1" applyFill="1" applyBorder="1" applyAlignment="1">
      <alignment horizontal="center" vertical="center"/>
    </xf>
    <xf numFmtId="4" fontId="6" fillId="3" borderId="2" xfId="0" applyNumberFormat="1" applyFont="1" applyFill="1" applyBorder="1" applyAlignment="1">
      <alignment vertical="center" wrapText="1"/>
    </xf>
    <xf numFmtId="49" fontId="15" fillId="0" borderId="5" xfId="0" applyNumberFormat="1" applyFont="1" applyFill="1" applyBorder="1" applyAlignment="1">
      <alignment horizontal="center" vertical="center"/>
    </xf>
    <xf numFmtId="0" fontId="15" fillId="0" borderId="5" xfId="0" applyFont="1" applyFill="1" applyBorder="1" applyAlignment="1">
      <alignment horizontal="center" vertical="center"/>
    </xf>
    <xf numFmtId="4" fontId="44" fillId="0" borderId="5" xfId="0" applyNumberFormat="1" applyFont="1" applyFill="1" applyBorder="1" applyAlignment="1">
      <alignment horizontal="center" vertical="center"/>
    </xf>
    <xf numFmtId="0" fontId="25" fillId="6" borderId="13" xfId="0" applyFont="1" applyFill="1" applyBorder="1" applyAlignment="1">
      <alignment horizontal="center" vertical="center" wrapText="1"/>
    </xf>
    <xf numFmtId="4" fontId="39" fillId="3" borderId="17" xfId="0" applyNumberFormat="1" applyFont="1" applyFill="1" applyBorder="1" applyAlignment="1">
      <alignment horizontal="center" vertical="center"/>
    </xf>
    <xf numFmtId="4" fontId="39" fillId="3" borderId="17" xfId="2" applyNumberFormat="1" applyFont="1" applyFill="1" applyBorder="1" applyAlignment="1">
      <alignment horizontal="center" vertical="center"/>
    </xf>
    <xf numFmtId="4" fontId="39" fillId="3" borderId="18" xfId="0" applyNumberFormat="1" applyFont="1" applyFill="1" applyBorder="1" applyAlignment="1">
      <alignment horizontal="center" vertical="center"/>
    </xf>
    <xf numFmtId="0" fontId="14" fillId="0" borderId="5" xfId="0" applyFont="1" applyFill="1" applyBorder="1" applyAlignment="1">
      <alignment horizontal="center" vertical="center"/>
    </xf>
    <xf numFmtId="0" fontId="25" fillId="0" borderId="7" xfId="0" applyFont="1" applyFill="1" applyBorder="1" applyAlignment="1">
      <alignment horizontal="center" vertical="center" wrapText="1"/>
    </xf>
    <xf numFmtId="49" fontId="15" fillId="0" borderId="7" xfId="0" applyNumberFormat="1" applyFont="1" applyFill="1" applyBorder="1" applyAlignment="1">
      <alignment horizontal="center" vertical="center"/>
    </xf>
    <xf numFmtId="0" fontId="15" fillId="0" borderId="7" xfId="0" applyFont="1" applyFill="1" applyBorder="1" applyAlignment="1">
      <alignment horizontal="center" vertical="center"/>
    </xf>
    <xf numFmtId="4" fontId="44" fillId="0" borderId="7" xfId="0" applyNumberFormat="1" applyFont="1" applyFill="1" applyBorder="1" applyAlignment="1">
      <alignment horizontal="center" vertical="center"/>
    </xf>
    <xf numFmtId="0" fontId="25" fillId="0" borderId="19" xfId="0" applyFont="1" applyFill="1" applyBorder="1" applyAlignment="1">
      <alignment horizontal="center" vertical="center" wrapText="1"/>
    </xf>
    <xf numFmtId="49" fontId="25" fillId="0" borderId="14" xfId="0" applyNumberFormat="1" applyFont="1" applyFill="1" applyBorder="1" applyAlignment="1">
      <alignment horizontal="center" vertic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2" fillId="0" borderId="0" xfId="0" applyFont="1" applyAlignment="1">
      <alignment horizontal="left" vertical="center"/>
    </xf>
    <xf numFmtId="0" fontId="19" fillId="0" borderId="8" xfId="0" applyFont="1" applyBorder="1" applyAlignment="1">
      <alignment horizontal="center"/>
    </xf>
    <xf numFmtId="0" fontId="19" fillId="0" borderId="0" xfId="0" applyFont="1" applyBorder="1" applyAlignment="1">
      <alignment horizontal="center"/>
    </xf>
    <xf numFmtId="0" fontId="33" fillId="0" borderId="0" xfId="0" applyFont="1"/>
    <xf numFmtId="0" fontId="18" fillId="0" borderId="0" xfId="0" applyFont="1" applyFill="1" applyBorder="1" applyAlignment="1">
      <alignment horizontal="left" vertical="center" wrapText="1"/>
    </xf>
    <xf numFmtId="0" fontId="1" fillId="0" borderId="0" xfId="0" applyFont="1" applyBorder="1"/>
    <xf numFmtId="0" fontId="18" fillId="0" borderId="1" xfId="0" applyFont="1" applyFill="1" applyBorder="1" applyAlignment="1">
      <alignment wrapText="1"/>
    </xf>
    <xf numFmtId="0" fontId="15" fillId="3" borderId="3" xfId="0" applyFont="1" applyFill="1" applyBorder="1" applyAlignment="1">
      <alignment horizontal="center" vertical="center" wrapText="1"/>
    </xf>
    <xf numFmtId="4" fontId="25" fillId="0" borderId="7" xfId="0" applyNumberFormat="1" applyFont="1" applyFill="1" applyBorder="1" applyAlignment="1">
      <alignment horizontal="center" vertical="center"/>
    </xf>
    <xf numFmtId="0" fontId="39" fillId="0" borderId="0" xfId="0" applyFont="1" applyFill="1" applyBorder="1" applyAlignment="1">
      <alignment horizontal="center" vertical="center"/>
    </xf>
    <xf numFmtId="0" fontId="39" fillId="0" borderId="0" xfId="0" applyFont="1" applyFill="1" applyAlignment="1">
      <alignment horizontal="center" vertical="center"/>
    </xf>
    <xf numFmtId="0" fontId="15" fillId="0" borderId="21" xfId="0" applyFont="1" applyFill="1" applyBorder="1" applyAlignment="1">
      <alignment horizontal="center" vertical="center"/>
    </xf>
    <xf numFmtId="4" fontId="44" fillId="0" borderId="9" xfId="0" applyNumberFormat="1" applyFont="1" applyFill="1" applyBorder="1" applyAlignment="1">
      <alignment horizontal="center" vertical="center"/>
    </xf>
    <xf numFmtId="4" fontId="25" fillId="0" borderId="5" xfId="0" applyNumberFormat="1" applyFont="1" applyFill="1" applyBorder="1" applyAlignment="1">
      <alignment horizontal="center" vertical="center"/>
    </xf>
    <xf numFmtId="0" fontId="26" fillId="0" borderId="7" xfId="0" applyFont="1" applyFill="1" applyBorder="1" applyAlignment="1">
      <alignment horizontal="center" vertical="center" wrapText="1"/>
    </xf>
    <xf numFmtId="49" fontId="8" fillId="0" borderId="7" xfId="0" applyNumberFormat="1" applyFont="1" applyFill="1" applyBorder="1" applyAlignment="1">
      <alignment horizontal="center" vertical="center"/>
    </xf>
    <xf numFmtId="0" fontId="8" fillId="0" borderId="7" xfId="0" applyFont="1" applyFill="1" applyBorder="1" applyAlignment="1">
      <alignment horizontal="center" vertical="center"/>
    </xf>
    <xf numFmtId="4" fontId="45" fillId="0" borderId="7" xfId="0" applyNumberFormat="1" applyFont="1" applyFill="1" applyBorder="1" applyAlignment="1">
      <alignment horizontal="center" vertical="center"/>
    </xf>
    <xf numFmtId="0" fontId="26" fillId="0" borderId="5" xfId="0" applyFont="1" applyFill="1" applyBorder="1" applyAlignment="1">
      <alignment horizontal="center" vertical="center" wrapText="1"/>
    </xf>
    <xf numFmtId="49" fontId="8" fillId="0" borderId="5" xfId="0" applyNumberFormat="1" applyFont="1" applyFill="1" applyBorder="1" applyAlignment="1">
      <alignment horizontal="center" vertical="center"/>
    </xf>
    <xf numFmtId="0" fontId="8" fillId="0" borderId="5" xfId="0" applyFont="1" applyFill="1" applyBorder="1" applyAlignment="1">
      <alignment horizontal="center" vertical="center"/>
    </xf>
    <xf numFmtId="4" fontId="45" fillId="0" borderId="5" xfId="0" applyNumberFormat="1" applyFont="1" applyFill="1" applyBorder="1" applyAlignment="1">
      <alignment horizontal="center" vertical="center"/>
    </xf>
    <xf numFmtId="4" fontId="44" fillId="0" borderId="14" xfId="0" applyNumberFormat="1" applyFont="1" applyFill="1" applyBorder="1" applyAlignment="1">
      <alignment horizontal="center" vertical="center"/>
    </xf>
    <xf numFmtId="4" fontId="44" fillId="3" borderId="7" xfId="0" applyNumberFormat="1" applyFont="1" applyFill="1" applyBorder="1" applyAlignment="1">
      <alignment horizontal="center" vertical="center"/>
    </xf>
    <xf numFmtId="4" fontId="44" fillId="3" borderId="2" xfId="0" applyNumberFormat="1" applyFont="1" applyFill="1" applyBorder="1" applyAlignment="1">
      <alignment horizontal="center" vertical="center"/>
    </xf>
    <xf numFmtId="4" fontId="44" fillId="3" borderId="5" xfId="0" applyNumberFormat="1" applyFont="1" applyFill="1" applyBorder="1" applyAlignment="1">
      <alignment horizontal="center" vertical="center"/>
    </xf>
    <xf numFmtId="4" fontId="44" fillId="3" borderId="14" xfId="0"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47" fillId="0" borderId="2" xfId="0" applyFont="1" applyFill="1" applyBorder="1" applyAlignment="1">
      <alignment horizontal="center" vertical="center"/>
    </xf>
    <xf numFmtId="0" fontId="16" fillId="0" borderId="2" xfId="0" applyFont="1" applyFill="1" applyBorder="1" applyAlignment="1">
      <alignment horizontal="center" vertical="center"/>
    </xf>
    <xf numFmtId="0" fontId="1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0" borderId="2" xfId="0" applyFont="1" applyFill="1" applyBorder="1"/>
    <xf numFmtId="4" fontId="3" fillId="0" borderId="2" xfId="0" applyNumberFormat="1" applyFont="1" applyFill="1" applyBorder="1"/>
    <xf numFmtId="4" fontId="3" fillId="0" borderId="2" xfId="0" applyNumberFormat="1" applyFont="1" applyFill="1" applyBorder="1" applyAlignment="1">
      <alignment horizontal="center" vertical="center"/>
    </xf>
    <xf numFmtId="0" fontId="40" fillId="0" borderId="0" xfId="0" applyFont="1" applyFill="1" applyBorder="1" applyAlignment="1">
      <alignment horizontal="center" vertical="center"/>
    </xf>
    <xf numFmtId="4" fontId="40" fillId="0" borderId="0" xfId="0" applyNumberFormat="1" applyFont="1" applyFill="1" applyAlignment="1">
      <alignment horizontal="center" vertical="center"/>
    </xf>
    <xf numFmtId="4" fontId="49" fillId="0" borderId="0" xfId="0" applyNumberFormat="1" applyFont="1" applyFill="1" applyBorder="1" applyAlignment="1">
      <alignment horizontal="center" vertical="center"/>
    </xf>
    <xf numFmtId="0" fontId="50" fillId="0" borderId="0" xfId="0" applyFont="1" applyFill="1" applyBorder="1" applyAlignment="1">
      <alignment horizontal="center" vertical="center"/>
    </xf>
    <xf numFmtId="4" fontId="40" fillId="0" borderId="2" xfId="0" applyNumberFormat="1" applyFont="1" applyFill="1" applyBorder="1" applyAlignment="1">
      <alignment horizontal="center" vertical="center"/>
    </xf>
    <xf numFmtId="0" fontId="26" fillId="3" borderId="7" xfId="0" applyFont="1" applyFill="1" applyBorder="1" applyAlignment="1">
      <alignment horizontal="center" vertical="center" wrapText="1"/>
    </xf>
    <xf numFmtId="49" fontId="8" fillId="3" borderId="7" xfId="0" applyNumberFormat="1" applyFont="1" applyFill="1" applyBorder="1" applyAlignment="1">
      <alignment horizontal="center" vertical="center"/>
    </xf>
    <xf numFmtId="0" fontId="8" fillId="3" borderId="7" xfId="0" applyFont="1" applyFill="1" applyBorder="1" applyAlignment="1">
      <alignment horizontal="center" vertical="center"/>
    </xf>
    <xf numFmtId="0" fontId="26"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xf>
    <xf numFmtId="0" fontId="8" fillId="3" borderId="2" xfId="0" applyFont="1" applyFill="1" applyBorder="1" applyAlignment="1">
      <alignment horizontal="center" vertical="center"/>
    </xf>
    <xf numFmtId="0" fontId="26" fillId="3" borderId="5" xfId="0" applyFont="1" applyFill="1" applyBorder="1" applyAlignment="1">
      <alignment horizontal="center" vertical="center" wrapText="1"/>
    </xf>
    <xf numFmtId="49" fontId="8" fillId="3" borderId="5" xfId="0" applyNumberFormat="1" applyFont="1" applyFill="1" applyBorder="1" applyAlignment="1">
      <alignment horizontal="center" vertical="center"/>
    </xf>
    <xf numFmtId="0" fontId="8" fillId="3" borderId="5" xfId="0" applyFont="1" applyFill="1" applyBorder="1" applyAlignment="1">
      <alignment horizontal="center" vertical="center"/>
    </xf>
    <xf numFmtId="0" fontId="8" fillId="3" borderId="14" xfId="0" applyFont="1" applyFill="1" applyBorder="1" applyAlignment="1">
      <alignment horizontal="center" vertical="center"/>
    </xf>
    <xf numFmtId="0" fontId="26" fillId="3" borderId="22"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8" fillId="3" borderId="4" xfId="0" applyFont="1" applyFill="1" applyBorder="1" applyAlignment="1">
      <alignment horizontal="left" vertical="center" wrapText="1"/>
    </xf>
    <xf numFmtId="49" fontId="8" fillId="3" borderId="23" xfId="0" applyNumberFormat="1" applyFont="1" applyFill="1" applyBorder="1" applyAlignment="1">
      <alignment horizontal="center" vertical="center"/>
    </xf>
    <xf numFmtId="0" fontId="8" fillId="3" borderId="23" xfId="0" applyFont="1" applyFill="1" applyBorder="1" applyAlignment="1">
      <alignment horizontal="center" vertical="center"/>
    </xf>
    <xf numFmtId="0" fontId="8" fillId="3" borderId="2" xfId="0" applyFont="1" applyFill="1" applyBorder="1" applyAlignment="1">
      <alignment wrapText="1"/>
    </xf>
    <xf numFmtId="0" fontId="8" fillId="3" borderId="2" xfId="0" applyFont="1" applyFill="1" applyBorder="1" applyAlignment="1">
      <alignment horizontal="center"/>
    </xf>
    <xf numFmtId="0" fontId="8" fillId="3" borderId="2" xfId="0" applyFont="1" applyFill="1" applyBorder="1" applyAlignment="1">
      <alignment horizontal="right" wrapText="1"/>
    </xf>
    <xf numFmtId="4" fontId="44" fillId="0" borderId="4" xfId="0" applyNumberFormat="1" applyFont="1" applyFill="1" applyBorder="1" applyAlignment="1">
      <alignment horizontal="center" vertical="center"/>
    </xf>
    <xf numFmtId="4" fontId="45" fillId="0" borderId="11" xfId="0" applyNumberFormat="1" applyFont="1" applyFill="1" applyBorder="1" applyAlignment="1">
      <alignment horizontal="center" vertical="center"/>
    </xf>
    <xf numFmtId="4" fontId="44" fillId="0" borderId="20" xfId="0" applyNumberFormat="1" applyFont="1" applyFill="1" applyBorder="1" applyAlignment="1">
      <alignment horizontal="center" vertical="center"/>
    </xf>
    <xf numFmtId="4" fontId="45" fillId="0" borderId="25" xfId="0" applyNumberFormat="1" applyFont="1" applyFill="1" applyBorder="1" applyAlignment="1">
      <alignment horizontal="center" vertical="center"/>
    </xf>
    <xf numFmtId="0" fontId="2" fillId="3" borderId="2" xfId="0" applyFont="1" applyFill="1" applyBorder="1" applyAlignment="1">
      <alignment horizontal="center" wrapText="1"/>
    </xf>
    <xf numFmtId="49" fontId="2" fillId="3" borderId="2" xfId="0" applyNumberFormat="1" applyFont="1" applyFill="1" applyBorder="1" applyAlignment="1">
      <alignment horizontal="center" vertical="center"/>
    </xf>
    <xf numFmtId="0" fontId="2" fillId="3" borderId="2" xfId="0" applyFont="1" applyFill="1" applyBorder="1" applyAlignment="1">
      <alignment horizontal="center"/>
    </xf>
    <xf numFmtId="0" fontId="2" fillId="3" borderId="2" xfId="0" applyFont="1" applyFill="1" applyBorder="1" applyAlignment="1">
      <alignment horizontal="right" wrapText="1"/>
    </xf>
    <xf numFmtId="0" fontId="2" fillId="3" borderId="4" xfId="0" applyFont="1" applyFill="1" applyBorder="1" applyAlignment="1">
      <alignment horizontal="left" wrapText="1"/>
    </xf>
    <xf numFmtId="0" fontId="2" fillId="3" borderId="4" xfId="0" applyFont="1" applyFill="1" applyBorder="1" applyAlignment="1">
      <alignment horizontal="left" wrapText="1" indent="4"/>
    </xf>
    <xf numFmtId="0" fontId="2" fillId="3" borderId="4" xfId="0" applyFont="1" applyFill="1" applyBorder="1" applyAlignment="1">
      <alignment horizontal="left" wrapText="1" indent="5"/>
    </xf>
    <xf numFmtId="0" fontId="2" fillId="3" borderId="4" xfId="0" applyFont="1" applyFill="1" applyBorder="1" applyAlignment="1">
      <alignment horizontal="left" vertical="center" wrapText="1"/>
    </xf>
    <xf numFmtId="49" fontId="2" fillId="3" borderId="23" xfId="0" applyNumberFormat="1" applyFont="1" applyFill="1" applyBorder="1" applyAlignment="1">
      <alignment horizontal="center" vertical="center"/>
    </xf>
    <xf numFmtId="0" fontId="2" fillId="3" borderId="23" xfId="0" applyFont="1" applyFill="1" applyBorder="1" applyAlignment="1">
      <alignment horizontal="center" vertical="center"/>
    </xf>
    <xf numFmtId="0" fontId="2" fillId="3" borderId="2" xfId="0" applyFont="1" applyFill="1" applyBorder="1" applyAlignment="1">
      <alignment wrapText="1"/>
    </xf>
    <xf numFmtId="0" fontId="5" fillId="3" borderId="2" xfId="0" applyFont="1" applyFill="1" applyBorder="1" applyAlignment="1">
      <alignment wrapText="1"/>
    </xf>
    <xf numFmtId="49" fontId="5" fillId="3" borderId="2" xfId="0" applyNumberFormat="1" applyFont="1" applyFill="1" applyBorder="1" applyAlignment="1">
      <alignment horizontal="center" vertical="center"/>
    </xf>
    <xf numFmtId="0" fontId="5" fillId="3" borderId="2" xfId="0" applyFont="1" applyFill="1" applyBorder="1" applyAlignment="1">
      <alignment horizontal="center"/>
    </xf>
    <xf numFmtId="0" fontId="34" fillId="3" borderId="0" xfId="0" applyFont="1" applyFill="1" applyAlignment="1">
      <alignment vertical="top" wrapText="1"/>
    </xf>
    <xf numFmtId="0" fontId="34" fillId="3" borderId="0" xfId="0" applyFont="1" applyFill="1" applyAlignment="1">
      <alignment vertical="center" wrapText="1"/>
    </xf>
    <xf numFmtId="0" fontId="25" fillId="3" borderId="2" xfId="0" applyFont="1" applyFill="1" applyBorder="1" applyAlignment="1">
      <alignment horizontal="center" vertical="center" wrapText="1"/>
    </xf>
    <xf numFmtId="49" fontId="15" fillId="3" borderId="2" xfId="0" applyNumberFormat="1" applyFont="1" applyFill="1" applyBorder="1" applyAlignment="1">
      <alignment horizontal="center" vertical="center"/>
    </xf>
    <xf numFmtId="0" fontId="15" fillId="3" borderId="2" xfId="0" applyFont="1" applyFill="1" applyBorder="1" applyAlignment="1">
      <alignment horizontal="center" vertical="center"/>
    </xf>
    <xf numFmtId="0" fontId="2" fillId="3" borderId="4" xfId="0" applyFont="1" applyFill="1" applyBorder="1" applyAlignment="1">
      <alignment horizontal="right" vertical="center" wrapText="1"/>
    </xf>
    <xf numFmtId="0" fontId="2" fillId="3" borderId="24" xfId="0" applyFont="1" applyFill="1" applyBorder="1" applyAlignment="1">
      <alignment wrapText="1"/>
    </xf>
    <xf numFmtId="0" fontId="2" fillId="3" borderId="23" xfId="0" applyFont="1" applyFill="1" applyBorder="1" applyAlignment="1">
      <alignment horizontal="center"/>
    </xf>
    <xf numFmtId="0" fontId="2" fillId="3" borderId="24" xfId="0" applyFont="1" applyFill="1" applyBorder="1" applyAlignment="1">
      <alignment horizontal="center" wrapText="1"/>
    </xf>
    <xf numFmtId="0" fontId="48" fillId="0" borderId="11" xfId="0" applyFont="1" applyFill="1" applyBorder="1" applyAlignment="1">
      <alignment horizontal="center" vertical="center"/>
    </xf>
    <xf numFmtId="4" fontId="25" fillId="0" borderId="12" xfId="0"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0" fontId="17" fillId="2" borderId="19" xfId="0" applyFont="1" applyFill="1" applyBorder="1" applyAlignment="1">
      <alignment horizontal="center" vertical="center" wrapText="1"/>
    </xf>
    <xf numFmtId="49" fontId="17" fillId="2" borderId="14" xfId="0" applyNumberFormat="1" applyFont="1" applyFill="1" applyBorder="1" applyAlignment="1">
      <alignment horizontal="center" vertical="center"/>
    </xf>
    <xf numFmtId="0" fontId="17" fillId="2" borderId="14" xfId="0" applyFont="1" applyFill="1" applyBorder="1" applyAlignment="1">
      <alignment horizontal="center" vertical="center"/>
    </xf>
    <xf numFmtId="4" fontId="17" fillId="2" borderId="14" xfId="0" applyNumberFormat="1" applyFont="1" applyFill="1" applyBorder="1" applyAlignment="1">
      <alignment horizontal="center" vertical="center"/>
    </xf>
    <xf numFmtId="0" fontId="52" fillId="0" borderId="0" xfId="0" applyFont="1" applyFill="1" applyBorder="1" applyAlignment="1">
      <alignment horizontal="center" vertical="center"/>
    </xf>
    <xf numFmtId="0" fontId="52" fillId="0" borderId="0" xfId="0" applyFont="1" applyFill="1" applyAlignment="1">
      <alignment horizontal="center" vertical="center"/>
    </xf>
    <xf numFmtId="0" fontId="53" fillId="0" borderId="0" xfId="0" applyFont="1" applyFill="1" applyAlignment="1">
      <alignment horizontal="center" vertical="center"/>
    </xf>
    <xf numFmtId="0" fontId="44" fillId="3" borderId="19" xfId="0" applyFont="1" applyFill="1" applyBorder="1" applyAlignment="1">
      <alignment horizontal="center" vertical="center" wrapText="1"/>
    </xf>
    <xf numFmtId="49" fontId="44" fillId="3" borderId="14" xfId="0" applyNumberFormat="1" applyFont="1" applyFill="1" applyBorder="1" applyAlignment="1">
      <alignment horizontal="center" vertical="center"/>
    </xf>
    <xf numFmtId="0" fontId="54" fillId="4" borderId="0" xfId="0" applyFont="1" applyFill="1" applyAlignment="1">
      <alignment horizontal="center" vertical="center"/>
    </xf>
    <xf numFmtId="0" fontId="5" fillId="6" borderId="25" xfId="0" applyFont="1" applyFill="1" applyBorder="1" applyAlignment="1">
      <alignment horizontal="center" vertical="center" wrapText="1"/>
    </xf>
    <xf numFmtId="4" fontId="39" fillId="3" borderId="25" xfId="0" applyNumberFormat="1" applyFont="1" applyFill="1" applyBorder="1" applyAlignment="1">
      <alignment horizontal="center" vertical="center"/>
    </xf>
    <xf numFmtId="4" fontId="26" fillId="0" borderId="25" xfId="2" applyNumberFormat="1" applyFont="1" applyFill="1" applyBorder="1" applyAlignment="1">
      <alignment horizontal="center" vertical="center"/>
    </xf>
    <xf numFmtId="0" fontId="26" fillId="0" borderId="26" xfId="0" applyFont="1" applyFill="1" applyBorder="1" applyAlignment="1">
      <alignment horizontal="center" vertical="center"/>
    </xf>
    <xf numFmtId="0" fontId="26" fillId="0" borderId="13" xfId="0" applyFont="1" applyFill="1" applyBorder="1" applyAlignment="1">
      <alignment horizontal="center" vertical="center"/>
    </xf>
    <xf numFmtId="4" fontId="26" fillId="0" borderId="27" xfId="0" applyNumberFormat="1" applyFont="1" applyFill="1" applyBorder="1" applyAlignment="1">
      <alignment horizontal="center" vertical="center"/>
    </xf>
    <xf numFmtId="4" fontId="26" fillId="0" borderId="17" xfId="0" applyNumberFormat="1" applyFont="1" applyFill="1" applyBorder="1" applyAlignment="1">
      <alignment horizontal="center" vertical="center"/>
    </xf>
    <xf numFmtId="4" fontId="26" fillId="0" borderId="27" xfId="2" applyNumberFormat="1" applyFont="1" applyFill="1" applyBorder="1" applyAlignment="1">
      <alignment horizontal="center" vertical="center"/>
    </xf>
    <xf numFmtId="4" fontId="26" fillId="0" borderId="17" xfId="2" applyNumberFormat="1" applyFont="1" applyFill="1" applyBorder="1" applyAlignment="1">
      <alignment horizontal="center" vertical="center"/>
    </xf>
    <xf numFmtId="4" fontId="48" fillId="0" borderId="28" xfId="2" applyNumberFormat="1" applyFont="1" applyFill="1" applyBorder="1" applyAlignment="1">
      <alignment horizontal="center" vertical="center"/>
    </xf>
    <xf numFmtId="4" fontId="48" fillId="0" borderId="29" xfId="2" applyNumberFormat="1" applyFont="1" applyFill="1" applyBorder="1" applyAlignment="1">
      <alignment horizontal="center" vertical="center"/>
    </xf>
    <xf numFmtId="0" fontId="26" fillId="0" borderId="30" xfId="0" applyFont="1" applyFill="1" applyBorder="1" applyAlignment="1">
      <alignment horizontal="center" vertical="center"/>
    </xf>
    <xf numFmtId="4" fontId="26" fillId="0" borderId="23" xfId="2" applyNumberFormat="1" applyFont="1" applyFill="1" applyBorder="1" applyAlignment="1">
      <alignment horizontal="center" vertical="center"/>
    </xf>
    <xf numFmtId="4" fontId="48" fillId="0" borderId="31" xfId="2" applyNumberFormat="1" applyFont="1" applyFill="1" applyBorder="1" applyAlignment="1">
      <alignment horizontal="center" vertical="center"/>
    </xf>
    <xf numFmtId="4" fontId="26" fillId="0" borderId="32" xfId="2" applyNumberFormat="1" applyFont="1" applyFill="1" applyBorder="1" applyAlignment="1">
      <alignment horizontal="center" vertical="center"/>
    </xf>
    <xf numFmtId="4" fontId="26" fillId="0" borderId="33" xfId="2" applyNumberFormat="1" applyFont="1" applyFill="1" applyBorder="1" applyAlignment="1">
      <alignment horizontal="center" vertical="center"/>
    </xf>
    <xf numFmtId="4" fontId="48" fillId="0" borderId="34" xfId="2" applyNumberFormat="1" applyFont="1" applyFill="1" applyBorder="1" applyAlignment="1">
      <alignment horizontal="center" vertical="center"/>
    </xf>
    <xf numFmtId="4" fontId="48" fillId="0" borderId="35" xfId="2" applyNumberFormat="1" applyFont="1" applyFill="1" applyBorder="1" applyAlignment="1">
      <alignment horizontal="center" vertical="center"/>
    </xf>
    <xf numFmtId="4" fontId="45" fillId="0" borderId="22" xfId="0" applyNumberFormat="1" applyFont="1" applyFill="1" applyBorder="1" applyAlignment="1">
      <alignment horizontal="center" vertical="center"/>
    </xf>
    <xf numFmtId="4" fontId="45" fillId="0" borderId="4" xfId="0" applyNumberFormat="1" applyFont="1" applyFill="1" applyBorder="1" applyAlignment="1">
      <alignment horizontal="center" vertical="center"/>
    </xf>
    <xf numFmtId="4" fontId="45" fillId="0" borderId="21" xfId="0" applyNumberFormat="1" applyFont="1" applyFill="1" applyBorder="1" applyAlignment="1">
      <alignment horizontal="center" vertical="center"/>
    </xf>
    <xf numFmtId="4" fontId="44" fillId="0" borderId="36" xfId="0" applyNumberFormat="1" applyFont="1" applyFill="1" applyBorder="1" applyAlignment="1">
      <alignment horizontal="center" vertical="center"/>
    </xf>
    <xf numFmtId="0" fontId="25" fillId="0" borderId="30" xfId="0" applyFont="1" applyFill="1" applyBorder="1" applyAlignment="1">
      <alignment horizontal="center" vertical="center"/>
    </xf>
    <xf numFmtId="0" fontId="25" fillId="0" borderId="23" xfId="0" applyFont="1" applyFill="1" applyBorder="1" applyAlignment="1">
      <alignment horizontal="center" vertical="center"/>
    </xf>
    <xf numFmtId="0" fontId="48" fillId="0" borderId="31" xfId="0" applyFont="1" applyFill="1" applyBorder="1" applyAlignment="1">
      <alignment horizontal="center" vertical="center"/>
    </xf>
    <xf numFmtId="0" fontId="43" fillId="0" borderId="1" xfId="0" applyFont="1" applyBorder="1" applyAlignment="1">
      <alignment horizontal="center"/>
    </xf>
    <xf numFmtId="0" fontId="2" fillId="3" borderId="2" xfId="0" applyFont="1" applyFill="1" applyBorder="1" applyAlignment="1">
      <alignment horizontal="left" vertical="center" wrapText="1" indent="1"/>
    </xf>
    <xf numFmtId="0" fontId="5" fillId="3" borderId="2" xfId="0" applyFont="1" applyFill="1" applyBorder="1" applyAlignment="1">
      <alignment horizontal="left" vertical="center" wrapText="1" indent="3"/>
    </xf>
    <xf numFmtId="0" fontId="2" fillId="3" borderId="2" xfId="0" applyFont="1" applyFill="1" applyBorder="1" applyAlignment="1">
      <alignment horizontal="left" vertical="center" wrapText="1" indent="6"/>
    </xf>
    <xf numFmtId="0" fontId="2" fillId="3" borderId="2" xfId="1" applyFont="1" applyFill="1" applyBorder="1" applyAlignment="1">
      <alignment horizontal="left" vertical="center" wrapText="1" indent="6"/>
    </xf>
    <xf numFmtId="0" fontId="17" fillId="0" borderId="0" xfId="0" applyFont="1" applyFill="1" applyAlignment="1">
      <alignment horizontal="center" vertical="center"/>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6" fillId="3" borderId="0" xfId="0" applyFont="1" applyFill="1"/>
    <xf numFmtId="0" fontId="16" fillId="3" borderId="0" xfId="0" applyFont="1" applyFill="1" applyAlignment="1">
      <alignment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7" xfId="0" applyFont="1" applyFill="1" applyBorder="1" applyAlignment="1">
      <alignment horizontal="center"/>
    </xf>
    <xf numFmtId="4" fontId="5" fillId="3" borderId="2" xfId="0" applyNumberFormat="1" applyFont="1" applyFill="1" applyBorder="1"/>
    <xf numFmtId="4" fontId="5" fillId="3" borderId="2" xfId="0" applyNumberFormat="1" applyFont="1" applyFill="1" applyBorder="1" applyAlignment="1">
      <alignment horizontal="center" vertical="center"/>
    </xf>
    <xf numFmtId="0" fontId="5" fillId="3" borderId="2" xfId="0" applyFont="1" applyFill="1" applyBorder="1"/>
    <xf numFmtId="0" fontId="2" fillId="3" borderId="2" xfId="0" applyFont="1" applyFill="1" applyBorder="1"/>
    <xf numFmtId="4" fontId="2" fillId="3" borderId="2" xfId="0" applyNumberFormat="1" applyFont="1" applyFill="1" applyBorder="1"/>
    <xf numFmtId="0" fontId="5" fillId="3" borderId="2" xfId="0" applyFont="1" applyFill="1" applyBorder="1" applyAlignment="1">
      <alignment horizontal="left" wrapText="1"/>
    </xf>
    <xf numFmtId="0" fontId="2" fillId="3" borderId="2" xfId="0" applyFont="1" applyFill="1" applyBorder="1" applyAlignment="1">
      <alignment horizontal="center" vertical="center"/>
    </xf>
    <xf numFmtId="0" fontId="5" fillId="3" borderId="2" xfId="0" applyFont="1" applyFill="1" applyBorder="1" applyAlignment="1">
      <alignment horizontal="center" vertical="center"/>
    </xf>
    <xf numFmtId="4" fontId="2" fillId="3" borderId="2" xfId="0" applyNumberFormat="1" applyFont="1" applyFill="1" applyBorder="1" applyAlignment="1">
      <alignment horizontal="center"/>
    </xf>
    <xf numFmtId="4" fontId="5" fillId="3" borderId="2" xfId="0" applyNumberFormat="1" applyFont="1" applyFill="1" applyBorder="1" applyAlignment="1">
      <alignment horizontal="center"/>
    </xf>
    <xf numFmtId="0" fontId="2" fillId="3" borderId="0" xfId="0" applyFont="1" applyFill="1"/>
    <xf numFmtId="0" fontId="31" fillId="3" borderId="0" xfId="0" applyFont="1" applyFill="1" applyAlignment="1">
      <alignment vertical="center"/>
    </xf>
    <xf numFmtId="0" fontId="2" fillId="3" borderId="0" xfId="0" applyFont="1" applyFill="1" applyAlignment="1">
      <alignment wrapText="1"/>
    </xf>
    <xf numFmtId="49" fontId="2" fillId="3" borderId="0" xfId="0" applyNumberFormat="1" applyFont="1" applyFill="1" applyAlignment="1">
      <alignment horizontal="center" vertical="center"/>
    </xf>
    <xf numFmtId="0" fontId="2" fillId="3" borderId="0" xfId="0" applyFont="1" applyFill="1" applyAlignment="1">
      <alignment horizontal="center"/>
    </xf>
    <xf numFmtId="0" fontId="0" fillId="3" borderId="0" xfId="0" applyFill="1"/>
    <xf numFmtId="0" fontId="5" fillId="3" borderId="2" xfId="1" applyFont="1" applyFill="1" applyBorder="1" applyAlignment="1">
      <alignment vertical="center" wrapText="1"/>
    </xf>
    <xf numFmtId="4" fontId="5" fillId="3" borderId="2" xfId="0" applyNumberFormat="1" applyFont="1" applyFill="1" applyBorder="1" applyAlignment="1">
      <alignment vertical="center" wrapText="1"/>
    </xf>
    <xf numFmtId="0" fontId="6" fillId="3" borderId="2" xfId="0" applyFont="1" applyFill="1" applyBorder="1" applyAlignment="1">
      <alignment horizontal="left" vertical="center" wrapText="1" indent="1"/>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4" fontId="2" fillId="3" borderId="2" xfId="0" applyNumberFormat="1" applyFont="1" applyFill="1" applyBorder="1" applyAlignment="1">
      <alignment vertical="center" wrapText="1"/>
    </xf>
    <xf numFmtId="0" fontId="5" fillId="3" borderId="2" xfId="0" applyFont="1" applyFill="1" applyBorder="1" applyAlignment="1">
      <alignment horizontal="left" vertical="center" wrapText="1" indent="6"/>
    </xf>
    <xf numFmtId="0" fontId="5" fillId="3" borderId="2" xfId="1" applyFont="1" applyFill="1" applyBorder="1" applyAlignment="1">
      <alignment horizontal="left" vertical="center" wrapText="1" indent="3"/>
    </xf>
    <xf numFmtId="0" fontId="5" fillId="3" borderId="2" xfId="0" applyFont="1" applyFill="1" applyBorder="1" applyAlignment="1">
      <alignment vertical="center" wrapText="1"/>
    </xf>
    <xf numFmtId="0" fontId="2" fillId="3" borderId="2" xfId="0" applyFont="1" applyFill="1" applyBorder="1" applyAlignment="1">
      <alignment vertical="center" wrapText="1"/>
    </xf>
    <xf numFmtId="0" fontId="2" fillId="3" borderId="0" xfId="0" applyFont="1" applyFill="1" applyBorder="1" applyAlignment="1">
      <alignment vertical="center" wrapText="1"/>
    </xf>
    <xf numFmtId="0" fontId="2" fillId="3" borderId="0" xfId="0" applyFont="1" applyFill="1" applyBorder="1" applyAlignment="1">
      <alignment horizontal="center" vertical="center" wrapText="1"/>
    </xf>
    <xf numFmtId="4" fontId="2" fillId="3" borderId="0" xfId="0" applyNumberFormat="1" applyFont="1" applyFill="1" applyBorder="1" applyAlignment="1">
      <alignment vertical="center" wrapText="1"/>
    </xf>
    <xf numFmtId="0" fontId="1" fillId="3" borderId="0" xfId="0" applyFont="1" applyFill="1"/>
    <xf numFmtId="0" fontId="30" fillId="3" borderId="1" xfId="0" applyFont="1" applyFill="1" applyBorder="1" applyAlignment="1">
      <alignment horizontal="justify" vertical="center"/>
    </xf>
    <xf numFmtId="0" fontId="1" fillId="3" borderId="0" xfId="0" applyFont="1" applyFill="1" applyBorder="1"/>
    <xf numFmtId="0" fontId="1" fillId="3" borderId="1" xfId="0" applyFont="1" applyFill="1" applyBorder="1"/>
    <xf numFmtId="0" fontId="12" fillId="3" borderId="0" xfId="0" applyFont="1" applyFill="1" applyAlignment="1">
      <alignment horizontal="justify" vertical="center"/>
    </xf>
    <xf numFmtId="0" fontId="12" fillId="3" borderId="0" xfId="0" applyFont="1" applyFill="1" applyBorder="1" applyAlignment="1">
      <alignment horizontal="center" vertical="center"/>
    </xf>
    <xf numFmtId="0" fontId="1" fillId="3" borderId="0" xfId="0" applyFont="1" applyFill="1" applyAlignment="1">
      <alignment horizontal="center"/>
    </xf>
    <xf numFmtId="0" fontId="12" fillId="3" borderId="0" xfId="0" applyFont="1" applyFill="1" applyAlignment="1">
      <alignment horizontal="right"/>
    </xf>
    <xf numFmtId="1" fontId="1" fillId="3" borderId="0" xfId="0" applyNumberFormat="1" applyFont="1" applyFill="1"/>
    <xf numFmtId="0" fontId="30" fillId="3" borderId="0" xfId="0" applyFont="1" applyFill="1" applyAlignment="1">
      <alignment horizontal="justify" vertical="center"/>
    </xf>
    <xf numFmtId="0" fontId="12" fillId="3" borderId="0" xfId="0" applyFont="1" applyFill="1" applyBorder="1" applyAlignment="1">
      <alignment horizontal="justify" vertical="center"/>
    </xf>
    <xf numFmtId="0" fontId="1" fillId="3" borderId="0" xfId="0" applyFont="1" applyFill="1" applyBorder="1" applyAlignment="1">
      <alignment horizontal="center"/>
    </xf>
    <xf numFmtId="0" fontId="12" fillId="3" borderId="0" xfId="0" applyFont="1" applyFill="1" applyBorder="1" applyAlignment="1">
      <alignment horizontal="right"/>
    </xf>
    <xf numFmtId="0" fontId="51" fillId="3" borderId="0" xfId="0" applyFont="1" applyFill="1" applyAlignment="1">
      <alignment vertical="center" wrapText="1"/>
    </xf>
    <xf numFmtId="0" fontId="11" fillId="3" borderId="0" xfId="0" applyNumberFormat="1" applyFont="1" applyFill="1" applyAlignment="1">
      <alignment vertical="center" wrapText="1"/>
    </xf>
    <xf numFmtId="0" fontId="4" fillId="3" borderId="0" xfId="1" applyFill="1" applyAlignment="1">
      <alignment vertical="center" wrapText="1"/>
    </xf>
    <xf numFmtId="0" fontId="20" fillId="0" borderId="1" xfId="0" applyFont="1" applyBorder="1" applyAlignment="1"/>
    <xf numFmtId="0" fontId="2" fillId="3" borderId="23" xfId="0" applyFont="1" applyFill="1" applyBorder="1" applyAlignment="1">
      <alignment horizontal="right" wrapText="1"/>
    </xf>
    <xf numFmtId="49" fontId="2" fillId="3" borderId="10" xfId="0" applyNumberFormat="1" applyFont="1" applyFill="1" applyBorder="1" applyAlignment="1">
      <alignment horizontal="center" vertical="center"/>
    </xf>
    <xf numFmtId="0" fontId="17" fillId="0" borderId="0" xfId="0" applyFont="1" applyFill="1" applyAlignment="1">
      <alignment horizontal="center" vertical="center"/>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4" fontId="5" fillId="3" borderId="2" xfId="0" applyNumberFormat="1" applyFont="1" applyFill="1" applyBorder="1" applyAlignment="1">
      <alignment vertical="center" wrapText="1"/>
    </xf>
    <xf numFmtId="4" fontId="6" fillId="3" borderId="2" xfId="0" applyNumberFormat="1" applyFont="1" applyFill="1" applyBorder="1" applyAlignment="1">
      <alignment vertical="center" wrapText="1"/>
    </xf>
    <xf numFmtId="4" fontId="39" fillId="6" borderId="37" xfId="0" applyNumberFormat="1" applyFont="1" applyFill="1" applyBorder="1" applyAlignment="1">
      <alignment horizontal="center" vertical="center"/>
    </xf>
    <xf numFmtId="4" fontId="39" fillId="6" borderId="38" xfId="0" applyNumberFormat="1" applyFont="1" applyFill="1" applyBorder="1" applyAlignment="1">
      <alignment horizontal="center" vertical="center"/>
    </xf>
    <xf numFmtId="4" fontId="26" fillId="6" borderId="40" xfId="2" applyNumberFormat="1" applyFont="1" applyFill="1" applyBorder="1" applyAlignment="1">
      <alignment horizontal="center" vertical="center"/>
    </xf>
    <xf numFmtId="4" fontId="26" fillId="6" borderId="23" xfId="2" applyNumberFormat="1" applyFont="1" applyFill="1" applyBorder="1" applyAlignment="1">
      <alignment horizontal="center" vertical="center"/>
    </xf>
    <xf numFmtId="4" fontId="26" fillId="6" borderId="41" xfId="2" applyNumberFormat="1" applyFont="1" applyFill="1" applyBorder="1" applyAlignment="1">
      <alignment horizontal="center" vertical="center"/>
    </xf>
    <xf numFmtId="4" fontId="25" fillId="0" borderId="23" xfId="2" applyNumberFormat="1" applyFont="1" applyFill="1" applyBorder="1" applyAlignment="1">
      <alignment horizontal="center" vertical="center"/>
    </xf>
    <xf numFmtId="4" fontId="25" fillId="0" borderId="27" xfId="0" applyNumberFormat="1" applyFont="1" applyFill="1" applyBorder="1" applyAlignment="1">
      <alignment horizontal="center" vertical="center"/>
    </xf>
    <xf numFmtId="4" fontId="25" fillId="0" borderId="17" xfId="0" applyNumberFormat="1" applyFont="1" applyFill="1" applyBorder="1" applyAlignment="1">
      <alignment horizontal="center" vertical="center"/>
    </xf>
    <xf numFmtId="4" fontId="25" fillId="6" borderId="23" xfId="2" applyNumberFormat="1" applyFont="1" applyFill="1" applyBorder="1" applyAlignment="1">
      <alignment horizontal="center" vertical="center"/>
    </xf>
    <xf numFmtId="4" fontId="57" fillId="6" borderId="37" xfId="2" applyNumberFormat="1" applyFont="1" applyFill="1" applyBorder="1" applyAlignment="1">
      <alignment horizontal="center" vertical="center"/>
    </xf>
    <xf numFmtId="4" fontId="58" fillId="0" borderId="23" xfId="2" applyNumberFormat="1" applyFont="1" applyFill="1" applyBorder="1" applyAlignment="1">
      <alignment horizontal="center" vertical="center"/>
    </xf>
    <xf numFmtId="4" fontId="26" fillId="0" borderId="41" xfId="2" applyNumberFormat="1" applyFont="1" applyFill="1" applyBorder="1" applyAlignment="1">
      <alignment horizontal="center" vertical="center"/>
    </xf>
    <xf numFmtId="4" fontId="26" fillId="0" borderId="18" xfId="2" applyNumberFormat="1" applyFont="1" applyFill="1" applyBorder="1" applyAlignment="1">
      <alignment horizontal="center" vertical="center"/>
    </xf>
    <xf numFmtId="4" fontId="26" fillId="6" borderId="42" xfId="2" applyNumberFormat="1" applyFont="1" applyFill="1" applyBorder="1" applyAlignment="1">
      <alignment horizontal="center" vertical="center"/>
    </xf>
    <xf numFmtId="4" fontId="39" fillId="6" borderId="43" xfId="0" applyNumberFormat="1" applyFont="1" applyFill="1" applyBorder="1" applyAlignment="1">
      <alignment horizontal="center" vertical="center"/>
    </xf>
    <xf numFmtId="4" fontId="48" fillId="6" borderId="39" xfId="2" applyNumberFormat="1" applyFont="1" applyFill="1" applyBorder="1" applyAlignment="1">
      <alignment horizontal="center" vertical="center"/>
    </xf>
    <xf numFmtId="4" fontId="26" fillId="0" borderId="40" xfId="2" applyNumberFormat="1" applyFont="1" applyFill="1" applyBorder="1" applyAlignment="1">
      <alignment horizontal="center" vertical="center"/>
    </xf>
    <xf numFmtId="4" fontId="26" fillId="0" borderId="32" xfId="0" applyNumberFormat="1" applyFont="1" applyFill="1" applyBorder="1" applyAlignment="1">
      <alignment horizontal="center" vertical="center"/>
    </xf>
    <xf numFmtId="4" fontId="26" fillId="0" borderId="44" xfId="0" applyNumberFormat="1" applyFont="1" applyFill="1" applyBorder="1" applyAlignment="1">
      <alignment horizontal="center" vertical="center"/>
    </xf>
    <xf numFmtId="4" fontId="39" fillId="6" borderId="45" xfId="0" applyNumberFormat="1" applyFont="1" applyFill="1" applyBorder="1" applyAlignment="1">
      <alignment horizontal="center" vertical="center"/>
    </xf>
    <xf numFmtId="0" fontId="25" fillId="0" borderId="25" xfId="0" applyFont="1" applyFill="1" applyBorder="1" applyAlignment="1">
      <alignment horizontal="center" vertical="center"/>
    </xf>
    <xf numFmtId="0" fontId="25" fillId="6" borderId="39" xfId="0" applyFont="1" applyFill="1" applyBorder="1" applyAlignment="1">
      <alignment horizontal="center" vertical="center" wrapText="1"/>
    </xf>
    <xf numFmtId="0" fontId="40" fillId="3" borderId="0" xfId="0" applyFont="1" applyFill="1" applyBorder="1" applyAlignment="1">
      <alignment horizontal="right" vertical="center"/>
    </xf>
    <xf numFmtId="4" fontId="60" fillId="0" borderId="0" xfId="0" applyNumberFormat="1" applyFont="1" applyFill="1" applyBorder="1" applyAlignment="1">
      <alignment horizontal="center" vertical="center"/>
    </xf>
    <xf numFmtId="4" fontId="26" fillId="0" borderId="1" xfId="0" applyNumberFormat="1" applyFont="1" applyFill="1" applyBorder="1" applyAlignment="1">
      <alignment horizontal="center" vertical="center"/>
    </xf>
    <xf numFmtId="4" fontId="26" fillId="0" borderId="10" xfId="0" applyNumberFormat="1" applyFont="1" applyFill="1" applyBorder="1" applyAlignment="1">
      <alignment horizontal="center" vertical="center"/>
    </xf>
    <xf numFmtId="4" fontId="26" fillId="0" borderId="10" xfId="2" applyNumberFormat="1" applyFont="1" applyFill="1" applyBorder="1" applyAlignment="1">
      <alignment horizontal="center" vertical="center"/>
    </xf>
    <xf numFmtId="4" fontId="25" fillId="0" borderId="10" xfId="0" applyNumberFormat="1" applyFont="1" applyFill="1" applyBorder="1" applyAlignment="1">
      <alignment horizontal="center" vertical="center"/>
    </xf>
    <xf numFmtId="4" fontId="26" fillId="0" borderId="8" xfId="2" applyNumberFormat="1" applyFont="1" applyFill="1" applyBorder="1" applyAlignment="1">
      <alignment horizontal="center" vertical="center"/>
    </xf>
    <xf numFmtId="4" fontId="16" fillId="0" borderId="0" xfId="0" applyNumberFormat="1" applyFont="1" applyFill="1" applyBorder="1" applyAlignment="1">
      <alignment horizontal="center" vertical="center"/>
    </xf>
    <xf numFmtId="4" fontId="0" fillId="3" borderId="0" xfId="0" applyNumberFormat="1" applyFill="1"/>
    <xf numFmtId="0" fontId="25" fillId="0" borderId="4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41" xfId="0" applyFont="1" applyFill="1" applyBorder="1" applyAlignment="1">
      <alignment horizontal="center" vertical="center"/>
    </xf>
    <xf numFmtId="0" fontId="17" fillId="2" borderId="25" xfId="0" applyFont="1" applyFill="1" applyBorder="1" applyAlignment="1">
      <alignment horizontal="center" vertical="center"/>
    </xf>
    <xf numFmtId="0" fontId="8" fillId="0" borderId="23" xfId="0" applyFont="1" applyFill="1" applyBorder="1" applyAlignment="1">
      <alignment horizontal="center" vertical="center"/>
    </xf>
    <xf numFmtId="0" fontId="15" fillId="0" borderId="23" xfId="0" applyFont="1" applyFill="1" applyBorder="1" applyAlignment="1">
      <alignment horizontal="center" vertical="center"/>
    </xf>
    <xf numFmtId="0" fontId="26" fillId="0" borderId="23" xfId="0" applyFont="1" applyFill="1" applyBorder="1" applyAlignment="1">
      <alignment horizontal="center" vertical="center"/>
    </xf>
    <xf numFmtId="0" fontId="8" fillId="0" borderId="41"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41" xfId="0" applyFont="1" applyFill="1" applyBorder="1" applyAlignment="1">
      <alignment horizontal="center" vertical="center"/>
    </xf>
    <xf numFmtId="0" fontId="8" fillId="3" borderId="23" xfId="0" applyFont="1" applyFill="1" applyBorder="1" applyAlignment="1">
      <alignment horizontal="center"/>
    </xf>
    <xf numFmtId="0" fontId="15" fillId="3" borderId="23" xfId="0" applyFont="1" applyFill="1" applyBorder="1" applyAlignment="1">
      <alignment horizontal="center" vertical="center"/>
    </xf>
    <xf numFmtId="0" fontId="8" fillId="0" borderId="31" xfId="0" applyFont="1" applyFill="1" applyBorder="1" applyAlignment="1">
      <alignment horizontal="center" vertical="center"/>
    </xf>
    <xf numFmtId="0" fontId="25" fillId="0" borderId="49" xfId="0" applyFont="1" applyFill="1" applyBorder="1" applyAlignment="1">
      <alignment horizontal="center" vertical="center"/>
    </xf>
    <xf numFmtId="0" fontId="15" fillId="0" borderId="1" xfId="0" applyFont="1" applyFill="1" applyBorder="1" applyAlignment="1">
      <alignment horizontal="center" vertical="center"/>
    </xf>
    <xf numFmtId="0" fontId="17" fillId="2" borderId="4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0" xfId="0" applyFont="1" applyFill="1" applyBorder="1" applyAlignment="1">
      <alignment horizontal="center" vertical="center"/>
    </xf>
    <xf numFmtId="0" fontId="15" fillId="0" borderId="10" xfId="0" applyFont="1" applyFill="1" applyBorder="1" applyAlignment="1">
      <alignment horizontal="center" vertical="center"/>
    </xf>
    <xf numFmtId="4" fontId="8" fillId="0" borderId="10" xfId="0" applyNumberFormat="1" applyFont="1" applyFill="1" applyBorder="1" applyAlignment="1">
      <alignment horizontal="center" vertical="center"/>
    </xf>
    <xf numFmtId="0" fontId="8" fillId="0" borderId="8"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8" xfId="0" applyFont="1" applyFill="1" applyBorder="1" applyAlignment="1">
      <alignment horizontal="center" vertical="center"/>
    </xf>
    <xf numFmtId="0" fontId="15" fillId="3" borderId="10" xfId="0" applyFont="1" applyFill="1" applyBorder="1" applyAlignment="1">
      <alignment horizontal="center" vertical="center"/>
    </xf>
    <xf numFmtId="4" fontId="17" fillId="2" borderId="47" xfId="0" applyNumberFormat="1" applyFont="1" applyFill="1" applyBorder="1" applyAlignment="1">
      <alignment horizontal="center" vertical="center"/>
    </xf>
    <xf numFmtId="4" fontId="45" fillId="0" borderId="48" xfId="0" applyNumberFormat="1" applyFont="1" applyFill="1" applyBorder="1" applyAlignment="1">
      <alignment horizontal="center" vertical="center"/>
    </xf>
    <xf numFmtId="4" fontId="44" fillId="0" borderId="11" xfId="0" applyNumberFormat="1" applyFont="1" applyFill="1" applyBorder="1" applyAlignment="1">
      <alignment horizontal="center" vertical="center"/>
    </xf>
    <xf numFmtId="4" fontId="45" fillId="0" borderId="9" xfId="0" applyNumberFormat="1" applyFont="1" applyFill="1" applyBorder="1" applyAlignment="1">
      <alignment horizontal="center" vertical="center"/>
    </xf>
    <xf numFmtId="4" fontId="25" fillId="0" borderId="41" xfId="0" applyNumberFormat="1" applyFont="1" applyFill="1" applyBorder="1" applyAlignment="1">
      <alignment horizontal="center" vertical="center"/>
    </xf>
    <xf numFmtId="4" fontId="44" fillId="0" borderId="41" xfId="0" applyNumberFormat="1" applyFont="1" applyFill="1" applyBorder="1" applyAlignment="1">
      <alignment horizontal="center" vertical="center"/>
    </xf>
    <xf numFmtId="4" fontId="17" fillId="2" borderId="25" xfId="0" applyNumberFormat="1" applyFont="1" applyFill="1" applyBorder="1" applyAlignment="1">
      <alignment horizontal="center" vertical="center"/>
    </xf>
    <xf numFmtId="4" fontId="44" fillId="0" borderId="40" xfId="0" applyNumberFormat="1" applyFont="1" applyFill="1" applyBorder="1" applyAlignment="1">
      <alignment horizontal="center" vertical="center"/>
    </xf>
    <xf numFmtId="4" fontId="44" fillId="0" borderId="23" xfId="0" applyNumberFormat="1" applyFont="1" applyFill="1" applyBorder="1" applyAlignment="1">
      <alignment horizontal="center" vertical="center"/>
    </xf>
    <xf numFmtId="4" fontId="44" fillId="0" borderId="31" xfId="0" applyNumberFormat="1" applyFont="1" applyFill="1" applyBorder="1" applyAlignment="1">
      <alignment horizontal="center" vertical="center"/>
    </xf>
    <xf numFmtId="4" fontId="44" fillId="0" borderId="48" xfId="0" applyNumberFormat="1" applyFont="1" applyFill="1" applyBorder="1" applyAlignment="1">
      <alignment horizontal="center" vertical="center"/>
    </xf>
    <xf numFmtId="4" fontId="25" fillId="0" borderId="23" xfId="0" applyNumberFormat="1" applyFont="1" applyFill="1" applyBorder="1" applyAlignment="1">
      <alignment horizontal="center" vertical="center"/>
    </xf>
    <xf numFmtId="4" fontId="45" fillId="0" borderId="40" xfId="0" applyNumberFormat="1" applyFont="1" applyFill="1" applyBorder="1" applyAlignment="1">
      <alignment horizontal="center" vertical="center"/>
    </xf>
    <xf numFmtId="4" fontId="45" fillId="0" borderId="23" xfId="0" applyNumberFormat="1" applyFont="1" applyFill="1" applyBorder="1" applyAlignment="1">
      <alignment horizontal="center" vertical="center"/>
    </xf>
    <xf numFmtId="4" fontId="45" fillId="0" borderId="41" xfId="0" applyNumberFormat="1" applyFont="1" applyFill="1" applyBorder="1" applyAlignment="1">
      <alignment horizontal="center" vertical="center"/>
    </xf>
    <xf numFmtId="4" fontId="44" fillId="0" borderId="50" xfId="0" applyNumberFormat="1" applyFont="1" applyFill="1" applyBorder="1" applyAlignment="1">
      <alignment horizontal="center" vertical="center"/>
    </xf>
    <xf numFmtId="0" fontId="2" fillId="0" borderId="50" xfId="0" applyFont="1" applyFill="1" applyBorder="1" applyAlignment="1">
      <alignment horizontal="center" vertical="center"/>
    </xf>
    <xf numFmtId="4" fontId="45" fillId="0" borderId="31" xfId="0" applyNumberFormat="1" applyFont="1" applyFill="1" applyBorder="1" applyAlignment="1">
      <alignment horizontal="center" vertical="center"/>
    </xf>
    <xf numFmtId="0" fontId="25" fillId="0" borderId="36" xfId="0" applyFont="1" applyFill="1" applyBorder="1" applyAlignment="1">
      <alignment horizontal="center" vertical="center"/>
    </xf>
    <xf numFmtId="4" fontId="44" fillId="0" borderId="22" xfId="0" applyNumberFormat="1" applyFont="1" applyFill="1" applyBorder="1" applyAlignment="1">
      <alignment horizontal="center" vertical="center"/>
    </xf>
    <xf numFmtId="4" fontId="44" fillId="0" borderId="21" xfId="0" applyNumberFormat="1" applyFont="1" applyFill="1" applyBorder="1" applyAlignment="1">
      <alignment horizontal="center" vertical="center"/>
    </xf>
    <xf numFmtId="4" fontId="17" fillId="2" borderId="36" xfId="0" applyNumberFormat="1" applyFont="1" applyFill="1" applyBorder="1" applyAlignment="1">
      <alignment horizontal="center" vertical="center"/>
    </xf>
    <xf numFmtId="4" fontId="25" fillId="0" borderId="48" xfId="0" applyNumberFormat="1" applyFont="1" applyFill="1" applyBorder="1" applyAlignment="1">
      <alignment horizontal="center" vertical="center"/>
    </xf>
    <xf numFmtId="4" fontId="25" fillId="0" borderId="9" xfId="0" applyNumberFormat="1" applyFont="1" applyFill="1" applyBorder="1" applyAlignment="1">
      <alignment horizontal="center" vertical="center"/>
    </xf>
    <xf numFmtId="4" fontId="25" fillId="0" borderId="40" xfId="0" applyNumberFormat="1" applyFont="1" applyFill="1" applyBorder="1" applyAlignment="1">
      <alignment horizontal="center" vertical="center"/>
    </xf>
    <xf numFmtId="4" fontId="44" fillId="3" borderId="40" xfId="0" applyNumberFormat="1" applyFont="1" applyFill="1" applyBorder="1" applyAlignment="1">
      <alignment horizontal="center" vertical="center"/>
    </xf>
    <xf numFmtId="4" fontId="44" fillId="3" borderId="23" xfId="0" applyNumberFormat="1" applyFont="1" applyFill="1" applyBorder="1" applyAlignment="1">
      <alignment horizontal="center" vertical="center"/>
    </xf>
    <xf numFmtId="4" fontId="44" fillId="3" borderId="41" xfId="0" applyNumberFormat="1" applyFont="1" applyFill="1" applyBorder="1" applyAlignment="1">
      <alignment horizontal="center" vertical="center"/>
    </xf>
    <xf numFmtId="0" fontId="15" fillId="0" borderId="20" xfId="0" applyFont="1" applyFill="1" applyBorder="1" applyAlignment="1">
      <alignment horizontal="center" vertical="center" wrapText="1"/>
    </xf>
    <xf numFmtId="0" fontId="15" fillId="0" borderId="48" xfId="0" applyNumberFormat="1"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4" fillId="0" borderId="25" xfId="0" applyFont="1" applyFill="1" applyBorder="1" applyAlignment="1">
      <alignment horizontal="center" vertical="center"/>
    </xf>
    <xf numFmtId="0" fontId="15" fillId="0" borderId="0" xfId="0" applyFont="1" applyFill="1" applyBorder="1" applyAlignment="1">
      <alignment horizontal="center" vertical="center" wrapText="1"/>
    </xf>
    <xf numFmtId="0" fontId="15" fillId="0" borderId="25" xfId="0" applyFont="1" applyFill="1" applyBorder="1" applyAlignment="1">
      <alignment horizontal="center" vertical="center" wrapText="1"/>
    </xf>
    <xf numFmtId="4" fontId="52" fillId="0" borderId="0" xfId="0" applyNumberFormat="1" applyFont="1" applyFill="1" applyBorder="1" applyAlignment="1">
      <alignment horizontal="center" vertical="center"/>
    </xf>
    <xf numFmtId="0" fontId="16" fillId="0" borderId="11" xfId="0" applyFont="1" applyFill="1" applyBorder="1" applyAlignment="1">
      <alignment horizontal="center" vertical="center"/>
    </xf>
    <xf numFmtId="0" fontId="48" fillId="0" borderId="0" xfId="0" applyFont="1" applyFill="1" applyBorder="1" applyAlignment="1">
      <alignment horizontal="center" vertical="center"/>
    </xf>
    <xf numFmtId="0" fontId="47" fillId="0" borderId="0" xfId="0" applyFont="1" applyFill="1" applyBorder="1" applyAlignment="1">
      <alignment horizontal="center" vertical="center"/>
    </xf>
    <xf numFmtId="4" fontId="53" fillId="0" borderId="25" xfId="2" applyNumberFormat="1" applyFont="1" applyFill="1" applyBorder="1" applyAlignment="1">
      <alignment horizontal="center" vertical="center"/>
    </xf>
    <xf numFmtId="4" fontId="53" fillId="0" borderId="19" xfId="2" applyNumberFormat="1" applyFont="1" applyFill="1" applyBorder="1" applyAlignment="1">
      <alignment horizontal="center" vertical="center"/>
    </xf>
    <xf numFmtId="4" fontId="53" fillId="0" borderId="15" xfId="2" applyNumberFormat="1" applyFont="1" applyFill="1" applyBorder="1" applyAlignment="1">
      <alignment horizontal="center" vertical="center"/>
    </xf>
    <xf numFmtId="4" fontId="53" fillId="6" borderId="25" xfId="2" applyNumberFormat="1" applyFont="1" applyFill="1" applyBorder="1" applyAlignment="1">
      <alignment horizontal="center" vertical="center"/>
    </xf>
    <xf numFmtId="0" fontId="45" fillId="0" borderId="39" xfId="0" applyFont="1" applyFill="1" applyBorder="1" applyAlignment="1">
      <alignment horizontal="center" vertical="center"/>
    </xf>
    <xf numFmtId="0" fontId="53" fillId="0" borderId="25" xfId="0" applyFont="1" applyFill="1" applyBorder="1" applyAlignment="1">
      <alignment horizontal="center" vertical="center"/>
    </xf>
    <xf numFmtId="0" fontId="18" fillId="8" borderId="46" xfId="0" applyFont="1" applyFill="1" applyBorder="1" applyAlignment="1">
      <alignment horizontal="center" vertical="center"/>
    </xf>
    <xf numFmtId="0" fontId="18" fillId="8" borderId="25" xfId="0" applyFont="1" applyFill="1" applyBorder="1" applyAlignment="1">
      <alignment horizontal="center" vertical="center"/>
    </xf>
    <xf numFmtId="0" fontId="25" fillId="6" borderId="25" xfId="0" applyFont="1" applyFill="1" applyBorder="1" applyAlignment="1">
      <alignment horizontal="center" vertical="center" wrapText="1"/>
    </xf>
    <xf numFmtId="4" fontId="44" fillId="0" borderId="30" xfId="0" applyNumberFormat="1" applyFont="1" applyFill="1" applyBorder="1" applyAlignment="1">
      <alignment horizontal="center" vertical="center"/>
    </xf>
    <xf numFmtId="0" fontId="23" fillId="0" borderId="0" xfId="0" applyFont="1" applyFill="1" applyBorder="1" applyAlignment="1">
      <alignment vertical="center"/>
    </xf>
    <xf numFmtId="4" fontId="5" fillId="3" borderId="11" xfId="0" applyNumberFormat="1" applyFont="1" applyFill="1" applyBorder="1"/>
    <xf numFmtId="0" fontId="2" fillId="3" borderId="5" xfId="0" applyFont="1" applyFill="1" applyBorder="1" applyAlignment="1">
      <alignment wrapText="1"/>
    </xf>
    <xf numFmtId="49" fontId="2" fillId="3" borderId="5" xfId="0" applyNumberFormat="1" applyFont="1" applyFill="1" applyBorder="1" applyAlignment="1">
      <alignment horizontal="center" vertical="center"/>
    </xf>
    <xf numFmtId="0" fontId="2" fillId="3" borderId="5" xfId="0" applyFont="1" applyFill="1" applyBorder="1" applyAlignment="1">
      <alignment horizontal="center"/>
    </xf>
    <xf numFmtId="0" fontId="2" fillId="3" borderId="5" xfId="0" applyFont="1" applyFill="1" applyBorder="1"/>
    <xf numFmtId="4" fontId="5" fillId="3" borderId="5" xfId="0" applyNumberFormat="1" applyFont="1" applyFill="1" applyBorder="1"/>
    <xf numFmtId="4" fontId="5" fillId="3" borderId="5" xfId="0" applyNumberFormat="1" applyFont="1" applyFill="1" applyBorder="1" applyAlignment="1">
      <alignment horizontal="center" vertical="center"/>
    </xf>
    <xf numFmtId="0" fontId="5" fillId="3" borderId="7" xfId="0" applyFont="1" applyFill="1" applyBorder="1" applyAlignment="1">
      <alignment wrapText="1"/>
    </xf>
    <xf numFmtId="49" fontId="5" fillId="3" borderId="7" xfId="0" applyNumberFormat="1" applyFont="1" applyFill="1" applyBorder="1" applyAlignment="1">
      <alignment horizontal="center" vertical="center"/>
    </xf>
    <xf numFmtId="0" fontId="5" fillId="3" borderId="7" xfId="0" applyFont="1" applyFill="1" applyBorder="1"/>
    <xf numFmtId="4" fontId="5" fillId="3" borderId="7" xfId="0" applyNumberFormat="1" applyFont="1" applyFill="1" applyBorder="1"/>
    <xf numFmtId="4" fontId="5" fillId="3" borderId="7" xfId="0" applyNumberFormat="1" applyFont="1" applyFill="1" applyBorder="1" applyAlignment="1">
      <alignment horizontal="center" vertical="center"/>
    </xf>
    <xf numFmtId="0" fontId="5" fillId="3" borderId="19" xfId="0" applyFont="1" applyFill="1" applyBorder="1" applyAlignment="1">
      <alignment wrapText="1"/>
    </xf>
    <xf numFmtId="49" fontId="5" fillId="3" borderId="14" xfId="0" applyNumberFormat="1" applyFont="1" applyFill="1" applyBorder="1" applyAlignment="1">
      <alignment horizontal="center" vertical="center"/>
    </xf>
    <xf numFmtId="0" fontId="5" fillId="3" borderId="14" xfId="0" applyFont="1" applyFill="1" applyBorder="1" applyAlignment="1">
      <alignment horizontal="center"/>
    </xf>
    <xf numFmtId="0" fontId="5" fillId="3" borderId="14" xfId="0" applyFont="1" applyFill="1" applyBorder="1"/>
    <xf numFmtId="4" fontId="5" fillId="3" borderId="14" xfId="0" applyNumberFormat="1" applyFont="1" applyFill="1" applyBorder="1"/>
    <xf numFmtId="4" fontId="5" fillId="3" borderId="14" xfId="0" applyNumberFormat="1" applyFont="1" applyFill="1" applyBorder="1" applyAlignment="1">
      <alignment horizontal="center" vertical="center"/>
    </xf>
    <xf numFmtId="4" fontId="5" fillId="3" borderId="15" xfId="0" applyNumberFormat="1" applyFont="1" applyFill="1" applyBorder="1" applyAlignment="1">
      <alignment horizontal="center" vertical="center"/>
    </xf>
    <xf numFmtId="0" fontId="5"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3" xfId="0" applyFont="1" applyFill="1" applyBorder="1" applyAlignment="1">
      <alignment vertical="top" wrapText="1"/>
    </xf>
    <xf numFmtId="49" fontId="26" fillId="3" borderId="10" xfId="0" applyNumberFormat="1" applyFont="1" applyFill="1" applyBorder="1" applyAlignment="1">
      <alignment horizontal="center" vertical="center"/>
    </xf>
    <xf numFmtId="0" fontId="26" fillId="3" borderId="23" xfId="0" applyFont="1" applyFill="1" applyBorder="1" applyAlignment="1">
      <alignment horizontal="center" vertical="center"/>
    </xf>
    <xf numFmtId="0" fontId="25" fillId="3" borderId="23" xfId="0" applyFont="1" applyFill="1" applyBorder="1" applyAlignment="1">
      <alignment horizontal="center" vertical="center"/>
    </xf>
    <xf numFmtId="0" fontId="8" fillId="9" borderId="25" xfId="0" applyFont="1" applyFill="1" applyBorder="1" applyAlignment="1">
      <alignment horizontal="center" vertical="center"/>
    </xf>
    <xf numFmtId="0" fontId="8" fillId="9" borderId="49" xfId="0" applyFont="1" applyFill="1" applyBorder="1" applyAlignment="1">
      <alignment horizontal="center" vertical="center"/>
    </xf>
    <xf numFmtId="4" fontId="44" fillId="9" borderId="25" xfId="0" applyNumberFormat="1" applyFont="1" applyFill="1" applyBorder="1" applyAlignment="1">
      <alignment horizontal="center" vertical="center"/>
    </xf>
    <xf numFmtId="4" fontId="44" fillId="9" borderId="47" xfId="0" applyNumberFormat="1" applyFont="1" applyFill="1" applyBorder="1" applyAlignment="1">
      <alignment horizontal="center" vertical="center"/>
    </xf>
    <xf numFmtId="4" fontId="44" fillId="9" borderId="14" xfId="0" applyNumberFormat="1" applyFont="1" applyFill="1" applyBorder="1" applyAlignment="1">
      <alignment horizontal="center" vertical="center"/>
    </xf>
    <xf numFmtId="4" fontId="44" fillId="9" borderId="36" xfId="0" applyNumberFormat="1" applyFont="1" applyFill="1" applyBorder="1" applyAlignment="1">
      <alignment horizontal="center" vertical="center"/>
    </xf>
    <xf numFmtId="0" fontId="26" fillId="3" borderId="23" xfId="0" applyFont="1" applyFill="1" applyBorder="1" applyAlignment="1">
      <alignment vertical="top" wrapText="1"/>
    </xf>
    <xf numFmtId="0" fontId="26" fillId="3" borderId="23" xfId="0" applyFont="1" applyFill="1" applyBorder="1" applyAlignment="1">
      <alignment horizontal="center"/>
    </xf>
    <xf numFmtId="4" fontId="8" fillId="3" borderId="2" xfId="0" applyNumberFormat="1" applyFont="1" applyFill="1" applyBorder="1" applyAlignment="1">
      <alignment horizontal="center" vertical="center"/>
    </xf>
    <xf numFmtId="49" fontId="26" fillId="3" borderId="2" xfId="0" applyNumberFormat="1" applyFont="1" applyFill="1" applyBorder="1" applyAlignment="1">
      <alignment horizontal="center" vertical="center"/>
    </xf>
    <xf numFmtId="0" fontId="26" fillId="3" borderId="2" xfId="0" applyFont="1" applyFill="1" applyBorder="1" applyAlignment="1">
      <alignment horizontal="center" vertical="center"/>
    </xf>
    <xf numFmtId="49" fontId="25" fillId="3" borderId="2" xfId="0" applyNumberFormat="1" applyFont="1" applyFill="1" applyBorder="1" applyAlignment="1">
      <alignment horizontal="center" vertical="center"/>
    </xf>
    <xf numFmtId="0" fontId="25" fillId="3" borderId="2" xfId="0" applyFont="1" applyFill="1" applyBorder="1" applyAlignment="1">
      <alignment horizontal="center" vertical="center"/>
    </xf>
    <xf numFmtId="4" fontId="16" fillId="0" borderId="0" xfId="0" applyNumberFormat="1" applyFont="1" applyFill="1" applyAlignment="1">
      <alignment horizontal="center" vertical="center"/>
    </xf>
    <xf numFmtId="0" fontId="15" fillId="0" borderId="5" xfId="0" applyFont="1" applyFill="1" applyBorder="1" applyAlignment="1">
      <alignment horizontal="center" vertical="center" wrapText="1"/>
    </xf>
    <xf numFmtId="0" fontId="15" fillId="0" borderId="25" xfId="0" applyNumberFormat="1" applyFont="1" applyFill="1" applyBorder="1" applyAlignment="1">
      <alignment horizontal="center" vertical="center" wrapText="1"/>
    </xf>
    <xf numFmtId="4" fontId="26" fillId="3" borderId="23" xfId="2" applyNumberFormat="1" applyFont="1" applyFill="1" applyBorder="1" applyAlignment="1">
      <alignment horizontal="center" vertical="center"/>
    </xf>
    <xf numFmtId="4" fontId="6" fillId="0" borderId="2" xfId="0" applyNumberFormat="1" applyFont="1" applyFill="1" applyBorder="1" applyAlignment="1">
      <alignment vertical="center" wrapText="1"/>
    </xf>
    <xf numFmtId="4" fontId="2" fillId="0" borderId="2" xfId="0" applyNumberFormat="1" applyFont="1" applyFill="1" applyBorder="1" applyAlignment="1">
      <alignment vertical="center" wrapText="1"/>
    </xf>
    <xf numFmtId="4" fontId="45" fillId="3" borderId="23" xfId="0" applyNumberFormat="1" applyFont="1" applyFill="1" applyBorder="1" applyAlignment="1">
      <alignment horizontal="center" vertical="center"/>
    </xf>
    <xf numFmtId="0" fontId="25" fillId="0" borderId="46"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25" fillId="0" borderId="55"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26" fillId="0" borderId="56" xfId="0" applyFont="1" applyFill="1" applyBorder="1" applyAlignment="1">
      <alignment horizontal="center" vertical="center" wrapText="1"/>
    </xf>
    <xf numFmtId="0" fontId="26" fillId="3" borderId="4" xfId="0" applyFont="1" applyFill="1" applyBorder="1" applyAlignment="1">
      <alignment wrapText="1"/>
    </xf>
    <xf numFmtId="0" fontId="25" fillId="0" borderId="2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25" fillId="0" borderId="56" xfId="0" applyFont="1" applyFill="1" applyBorder="1" applyAlignment="1">
      <alignment horizontal="center" vertical="center" wrapText="1"/>
    </xf>
    <xf numFmtId="0" fontId="26" fillId="0" borderId="55" xfId="0" applyFont="1" applyFill="1" applyBorder="1" applyAlignment="1">
      <alignment horizontal="center" vertical="center" wrapText="1"/>
    </xf>
    <xf numFmtId="0" fontId="26" fillId="3" borderId="56" xfId="0" applyFont="1" applyFill="1" applyBorder="1" applyAlignment="1">
      <alignment horizontal="center" vertical="center" wrapText="1"/>
    </xf>
    <xf numFmtId="0" fontId="26" fillId="3" borderId="55" xfId="0" applyFont="1" applyFill="1" applyBorder="1" applyAlignment="1">
      <alignment horizontal="center" vertical="center" wrapText="1"/>
    </xf>
    <xf numFmtId="0" fontId="44" fillId="9" borderId="46" xfId="0" applyFont="1" applyFill="1" applyBorder="1" applyAlignment="1">
      <alignment horizontal="center" vertical="center" wrapText="1"/>
    </xf>
    <xf numFmtId="0" fontId="26" fillId="3" borderId="24" xfId="0" applyFont="1" applyFill="1" applyBorder="1" applyAlignment="1">
      <alignment vertical="top" wrapText="1"/>
    </xf>
    <xf numFmtId="0" fontId="8" fillId="3" borderId="24" xfId="0" applyFont="1" applyFill="1" applyBorder="1" applyAlignment="1">
      <alignment horizontal="left" vertical="center" wrapText="1"/>
    </xf>
    <xf numFmtId="0" fontId="8" fillId="3" borderId="24" xfId="0" applyFont="1" applyFill="1" applyBorder="1" applyAlignment="1">
      <alignment wrapText="1"/>
    </xf>
    <xf numFmtId="0" fontId="8" fillId="3" borderId="24" xfId="0" applyFont="1" applyFill="1" applyBorder="1" applyAlignment="1">
      <alignment horizontal="right" wrapText="1"/>
    </xf>
    <xf numFmtId="0" fontId="26" fillId="0" borderId="54" xfId="0" applyFont="1" applyFill="1" applyBorder="1" applyAlignment="1">
      <alignment horizontal="center" vertical="center" wrapText="1"/>
    </xf>
    <xf numFmtId="0" fontId="25" fillId="7" borderId="45" xfId="0" applyFont="1" applyFill="1" applyBorder="1" applyAlignment="1">
      <alignment horizontal="center" vertical="center"/>
    </xf>
    <xf numFmtId="0" fontId="25" fillId="7" borderId="37" xfId="0" applyFont="1" applyFill="1" applyBorder="1" applyAlignment="1">
      <alignment horizontal="center" vertical="center"/>
    </xf>
    <xf numFmtId="0" fontId="25" fillId="7" borderId="38" xfId="0" applyFont="1" applyFill="1" applyBorder="1" applyAlignment="1">
      <alignment horizontal="center" vertical="center"/>
    </xf>
    <xf numFmtId="0" fontId="48" fillId="0" borderId="39" xfId="0" applyFont="1" applyFill="1" applyBorder="1" applyAlignment="1">
      <alignment horizontal="center" vertical="center"/>
    </xf>
    <xf numFmtId="49" fontId="25" fillId="0" borderId="46" xfId="0" applyNumberFormat="1" applyFont="1" applyFill="1" applyBorder="1" applyAlignment="1">
      <alignment horizontal="center" vertical="center"/>
    </xf>
    <xf numFmtId="49" fontId="15" fillId="0" borderId="56" xfId="0" applyNumberFormat="1" applyFont="1" applyFill="1" applyBorder="1" applyAlignment="1">
      <alignment horizontal="center" vertical="center"/>
    </xf>
    <xf numFmtId="4" fontId="25" fillId="0" borderId="13" xfId="0" applyNumberFormat="1" applyFont="1" applyFill="1" applyBorder="1" applyAlignment="1">
      <alignment horizontal="center" vertical="center"/>
    </xf>
    <xf numFmtId="49" fontId="15" fillId="0" borderId="55" xfId="0" applyNumberFormat="1" applyFont="1" applyFill="1" applyBorder="1" applyAlignment="1">
      <alignment horizontal="center" vertical="center"/>
    </xf>
    <xf numFmtId="4" fontId="25" fillId="0" borderId="18" xfId="0" applyNumberFormat="1" applyFont="1" applyFill="1" applyBorder="1" applyAlignment="1">
      <alignment horizontal="center" vertical="center"/>
    </xf>
    <xf numFmtId="49" fontId="17" fillId="2" borderId="46" xfId="0" applyNumberFormat="1" applyFont="1" applyFill="1" applyBorder="1" applyAlignment="1">
      <alignment horizontal="center" vertical="center"/>
    </xf>
    <xf numFmtId="4" fontId="45" fillId="0" borderId="44" xfId="0" applyNumberFormat="1" applyFont="1" applyFill="1" applyBorder="1" applyAlignment="1">
      <alignment horizontal="center" vertical="center"/>
    </xf>
    <xf numFmtId="4" fontId="45" fillId="0" borderId="17" xfId="0" applyNumberFormat="1" applyFont="1" applyFill="1" applyBorder="1" applyAlignment="1">
      <alignment horizontal="center" vertical="center"/>
    </xf>
    <xf numFmtId="49" fontId="15" fillId="0" borderId="24" xfId="0" applyNumberFormat="1" applyFont="1" applyFill="1" applyBorder="1" applyAlignment="1">
      <alignment horizontal="center" vertical="center"/>
    </xf>
    <xf numFmtId="4" fontId="44" fillId="0" borderId="17" xfId="0" applyNumberFormat="1" applyFont="1" applyFill="1" applyBorder="1" applyAlignment="1">
      <alignment horizontal="center" vertical="center"/>
    </xf>
    <xf numFmtId="49" fontId="8" fillId="0" borderId="24" xfId="0" applyNumberFormat="1" applyFont="1" applyFill="1" applyBorder="1" applyAlignment="1">
      <alignment horizontal="center" vertical="center"/>
    </xf>
    <xf numFmtId="49" fontId="15" fillId="3" borderId="24" xfId="0" applyNumberFormat="1" applyFont="1" applyFill="1" applyBorder="1" applyAlignment="1">
      <alignment horizontal="center" vertical="center"/>
    </xf>
    <xf numFmtId="49" fontId="26" fillId="3" borderId="24" xfId="0" applyNumberFormat="1" applyFont="1" applyFill="1" applyBorder="1" applyAlignment="1">
      <alignment horizontal="center" vertical="center"/>
    </xf>
    <xf numFmtId="49" fontId="8" fillId="3" borderId="24" xfId="0" applyNumberFormat="1" applyFont="1" applyFill="1" applyBorder="1" applyAlignment="1">
      <alignment horizontal="center" vertical="center"/>
    </xf>
    <xf numFmtId="4" fontId="17" fillId="2" borderId="15" xfId="0" applyNumberFormat="1" applyFont="1" applyFill="1" applyBorder="1" applyAlignment="1">
      <alignment horizontal="center" vertical="center"/>
    </xf>
    <xf numFmtId="4" fontId="44" fillId="0" borderId="44" xfId="0" applyNumberFormat="1" applyFont="1" applyFill="1" applyBorder="1" applyAlignment="1">
      <alignment horizontal="center" vertical="center"/>
    </xf>
    <xf numFmtId="49" fontId="26" fillId="0" borderId="24" xfId="0" applyNumberFormat="1" applyFont="1" applyFill="1" applyBorder="1" applyAlignment="1">
      <alignment horizontal="center" vertical="center"/>
    </xf>
    <xf numFmtId="49" fontId="8" fillId="0" borderId="55" xfId="0" applyNumberFormat="1" applyFont="1" applyFill="1" applyBorder="1" applyAlignment="1">
      <alignment horizontal="center" vertical="center"/>
    </xf>
    <xf numFmtId="4" fontId="45" fillId="0" borderId="18" xfId="0" applyNumberFormat="1" applyFont="1" applyFill="1" applyBorder="1" applyAlignment="1">
      <alignment horizontal="center" vertical="center"/>
    </xf>
    <xf numFmtId="49" fontId="8" fillId="3" borderId="56" xfId="0" applyNumberFormat="1" applyFont="1" applyFill="1" applyBorder="1" applyAlignment="1">
      <alignment horizontal="center" vertical="center"/>
    </xf>
    <xf numFmtId="49" fontId="8" fillId="3" borderId="55" xfId="0" applyNumberFormat="1" applyFont="1" applyFill="1" applyBorder="1" applyAlignment="1">
      <alignment horizontal="center" vertical="center"/>
    </xf>
    <xf numFmtId="49" fontId="44" fillId="9" borderId="46" xfId="0" applyNumberFormat="1" applyFont="1" applyFill="1" applyBorder="1" applyAlignment="1">
      <alignment horizontal="center" vertical="center"/>
    </xf>
    <xf numFmtId="4" fontId="44" fillId="9" borderId="15" xfId="0" applyNumberFormat="1" applyFont="1" applyFill="1" applyBorder="1" applyAlignment="1">
      <alignment horizontal="center" vertical="center"/>
    </xf>
    <xf numFmtId="49" fontId="8" fillId="0" borderId="54" xfId="0" applyNumberFormat="1" applyFont="1" applyFill="1" applyBorder="1" applyAlignment="1">
      <alignment horizontal="center" vertical="center"/>
    </xf>
    <xf numFmtId="0" fontId="8" fillId="0" borderId="58" xfId="0" applyFont="1" applyFill="1" applyBorder="1" applyAlignment="1">
      <alignment horizontal="center" vertical="center"/>
    </xf>
    <xf numFmtId="4" fontId="45" fillId="0" borderId="59" xfId="0" applyNumberFormat="1" applyFont="1" applyFill="1" applyBorder="1" applyAlignment="1">
      <alignment horizontal="center" vertical="center"/>
    </xf>
    <xf numFmtId="4" fontId="45" fillId="0" borderId="60" xfId="0" applyNumberFormat="1" applyFont="1" applyFill="1" applyBorder="1" applyAlignment="1">
      <alignment horizontal="center" vertical="center"/>
    </xf>
    <xf numFmtId="4" fontId="45" fillId="0" borderId="61" xfId="0" applyNumberFormat="1" applyFont="1" applyFill="1" applyBorder="1" applyAlignment="1">
      <alignment horizontal="center" vertical="center"/>
    </xf>
    <xf numFmtId="4" fontId="45" fillId="0" borderId="29" xfId="0" applyNumberFormat="1" applyFont="1" applyFill="1" applyBorder="1" applyAlignment="1">
      <alignment horizontal="center" vertical="center"/>
    </xf>
    <xf numFmtId="4" fontId="62" fillId="4" borderId="0" xfId="0" applyNumberFormat="1" applyFont="1" applyFill="1" applyBorder="1" applyAlignment="1">
      <alignment horizontal="center" vertical="center"/>
    </xf>
    <xf numFmtId="0" fontId="19" fillId="0" borderId="0" xfId="0" applyFont="1" applyBorder="1" applyAlignment="1">
      <alignment horizontal="center"/>
    </xf>
    <xf numFmtId="0" fontId="10" fillId="3" borderId="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wrapText="1"/>
    </xf>
    <xf numFmtId="0" fontId="2" fillId="3" borderId="2" xfId="0" applyFont="1" applyFill="1" applyBorder="1" applyAlignment="1">
      <alignment horizontal="left" vertical="center" wrapText="1"/>
    </xf>
    <xf numFmtId="49" fontId="15" fillId="3" borderId="23" xfId="0" applyNumberFormat="1" applyFont="1" applyFill="1" applyBorder="1" applyAlignment="1">
      <alignment horizontal="center" vertical="center"/>
    </xf>
    <xf numFmtId="0" fontId="26" fillId="3" borderId="24" xfId="0" applyFont="1" applyFill="1" applyBorder="1" applyAlignment="1">
      <alignment horizontal="left" wrapText="1"/>
    </xf>
    <xf numFmtId="49" fontId="26" fillId="3" borderId="23" xfId="0" applyNumberFormat="1" applyFont="1" applyFill="1" applyBorder="1" applyAlignment="1">
      <alignment horizontal="center" vertical="center"/>
    </xf>
    <xf numFmtId="0" fontId="26" fillId="3" borderId="2" xfId="0" applyFont="1" applyFill="1" applyBorder="1" applyAlignment="1">
      <alignment horizontal="left" wrapText="1"/>
    </xf>
    <xf numFmtId="0" fontId="26" fillId="3" borderId="2" xfId="0" applyFont="1" applyFill="1" applyBorder="1" applyAlignment="1">
      <alignment horizontal="left" vertical="center" wrapText="1"/>
    </xf>
    <xf numFmtId="49" fontId="8" fillId="3" borderId="10" xfId="0" applyNumberFormat="1" applyFont="1" applyFill="1" applyBorder="1" applyAlignment="1">
      <alignment horizontal="center" vertical="center"/>
    </xf>
    <xf numFmtId="0" fontId="26" fillId="3" borderId="4" xfId="0" applyFont="1" applyFill="1" applyBorder="1" applyAlignment="1">
      <alignment horizontal="left" wrapText="1"/>
    </xf>
    <xf numFmtId="0" fontId="26" fillId="3" borderId="4" xfId="0" applyFont="1" applyFill="1" applyBorder="1" applyAlignment="1">
      <alignment horizontal="left" vertical="center" wrapText="1"/>
    </xf>
    <xf numFmtId="49" fontId="8" fillId="0" borderId="30" xfId="0" applyNumberFormat="1" applyFont="1" applyFill="1" applyBorder="1" applyAlignment="1">
      <alignment horizontal="center" vertical="center"/>
    </xf>
    <xf numFmtId="49" fontId="15" fillId="0" borderId="23" xfId="0" applyNumberFormat="1" applyFont="1" applyFill="1" applyBorder="1" applyAlignment="1">
      <alignment horizontal="center" vertical="center"/>
    </xf>
    <xf numFmtId="49" fontId="8" fillId="0" borderId="23" xfId="0" applyNumberFormat="1" applyFont="1" applyFill="1" applyBorder="1" applyAlignment="1">
      <alignment horizontal="center" vertical="center"/>
    </xf>
    <xf numFmtId="49" fontId="25" fillId="3" borderId="23" xfId="0" applyNumberFormat="1" applyFont="1" applyFill="1" applyBorder="1" applyAlignment="1">
      <alignment horizontal="center" vertical="center"/>
    </xf>
    <xf numFmtId="49" fontId="17" fillId="2" borderId="25" xfId="0" applyNumberFormat="1" applyFont="1" applyFill="1" applyBorder="1" applyAlignment="1">
      <alignment horizontal="center" vertical="center"/>
    </xf>
    <xf numFmtId="0" fontId="8" fillId="0" borderId="30" xfId="0" applyFont="1" applyFill="1" applyBorder="1" applyAlignment="1">
      <alignment horizontal="center" vertical="center"/>
    </xf>
    <xf numFmtId="0" fontId="20" fillId="0" borderId="1" xfId="0" applyFont="1" applyBorder="1" applyAlignment="1">
      <alignment horizontal="center"/>
    </xf>
    <xf numFmtId="0" fontId="29" fillId="3" borderId="4" xfId="0" applyFont="1" applyFill="1" applyBorder="1" applyAlignment="1">
      <alignment horizontal="center" vertical="center"/>
    </xf>
    <xf numFmtId="0" fontId="29" fillId="3" borderId="10" xfId="0" applyFont="1" applyFill="1" applyBorder="1" applyAlignment="1">
      <alignment horizontal="center" vertical="center"/>
    </xf>
    <xf numFmtId="0" fontId="29" fillId="3" borderId="11" xfId="0" applyFont="1" applyFill="1" applyBorder="1" applyAlignment="1">
      <alignment horizontal="center" vertical="center"/>
    </xf>
    <xf numFmtId="0" fontId="9" fillId="0" borderId="2" xfId="0" applyFont="1" applyBorder="1" applyAlignment="1">
      <alignment horizontal="center"/>
    </xf>
    <xf numFmtId="0" fontId="19" fillId="0" borderId="8" xfId="0" applyFont="1" applyBorder="1" applyAlignment="1">
      <alignment horizontal="center"/>
    </xf>
    <xf numFmtId="0" fontId="24" fillId="0" borderId="0" xfId="0" applyFont="1" applyAlignment="1">
      <alignment horizontal="center" vertical="center" wrapText="1"/>
    </xf>
    <xf numFmtId="0" fontId="19" fillId="0" borderId="0" xfId="0" applyFont="1" applyBorder="1" applyAlignment="1">
      <alignment horizontal="center"/>
    </xf>
    <xf numFmtId="0" fontId="23" fillId="0" borderId="1" xfId="0" applyFont="1" applyBorder="1" applyAlignment="1">
      <alignment horizontal="center"/>
    </xf>
    <xf numFmtId="0" fontId="20" fillId="0" borderId="1" xfId="0" applyFont="1" applyBorder="1" applyAlignment="1">
      <alignment horizontal="right"/>
    </xf>
    <xf numFmtId="0" fontId="9" fillId="0" borderId="2" xfId="0" applyFont="1" applyBorder="1" applyAlignment="1">
      <alignment horizontal="center" vertical="center"/>
    </xf>
    <xf numFmtId="0" fontId="23" fillId="0" borderId="1" xfId="0" applyFont="1" applyFill="1" applyBorder="1" applyAlignment="1">
      <alignment horizontal="center" wrapText="1"/>
    </xf>
    <xf numFmtId="0" fontId="20" fillId="3" borderId="0" xfId="0" applyFont="1" applyFill="1" applyBorder="1" applyAlignment="1">
      <alignment horizontal="left" vertical="center" wrapText="1"/>
    </xf>
    <xf numFmtId="0" fontId="23" fillId="0" borderId="1" xfId="0" applyFont="1" applyFill="1" applyBorder="1" applyAlignment="1">
      <alignment horizontal="center" vertical="center"/>
    </xf>
    <xf numFmtId="0" fontId="43" fillId="0" borderId="1" xfId="0" applyFont="1" applyBorder="1" applyAlignment="1">
      <alignment horizontal="center"/>
    </xf>
    <xf numFmtId="0" fontId="22" fillId="0" borderId="0" xfId="0" applyFont="1" applyAlignment="1">
      <alignment horizontal="left" vertical="center"/>
    </xf>
    <xf numFmtId="0" fontId="29" fillId="0" borderId="4"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Border="1" applyAlignment="1">
      <alignment horizontal="right" vertical="center"/>
    </xf>
    <xf numFmtId="0" fontId="29" fillId="0" borderId="3" xfId="0" applyFont="1" applyBorder="1" applyAlignment="1">
      <alignment horizontal="right" vertical="center"/>
    </xf>
    <xf numFmtId="0" fontId="20" fillId="0" borderId="0" xfId="0" applyFont="1" applyFill="1" applyAlignment="1">
      <alignment horizontal="left" vertical="center" wrapText="1"/>
    </xf>
    <xf numFmtId="0" fontId="32" fillId="0" borderId="1" xfId="0" applyFont="1" applyBorder="1" applyAlignment="1">
      <alignment horizontal="center" wrapText="1"/>
    </xf>
    <xf numFmtId="0" fontId="32" fillId="0" borderId="0" xfId="0" applyFont="1" applyBorder="1" applyAlignment="1">
      <alignment horizontal="center" vertical="center" wrapText="1"/>
    </xf>
    <xf numFmtId="0" fontId="23" fillId="0" borderId="0" xfId="0" applyFont="1" applyAlignment="1">
      <alignment horizontal="center"/>
    </xf>
    <xf numFmtId="0" fontId="19" fillId="0" borderId="8" xfId="0" applyFont="1" applyBorder="1" applyAlignment="1">
      <alignment horizontal="center" vertical="top"/>
    </xf>
    <xf numFmtId="0" fontId="23" fillId="0" borderId="0"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xf>
    <xf numFmtId="0" fontId="10" fillId="3" borderId="2"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4" fontId="16" fillId="3" borderId="0" xfId="0" applyNumberFormat="1" applyFont="1" applyFill="1" applyAlignment="1">
      <alignment horizontal="center"/>
    </xf>
    <xf numFmtId="0" fontId="16" fillId="3" borderId="0" xfId="0" applyFont="1" applyFill="1" applyAlignment="1">
      <alignment horizontal="center"/>
    </xf>
    <xf numFmtId="0" fontId="34" fillId="3" borderId="0" xfId="0" applyFont="1" applyFill="1" applyAlignment="1">
      <alignment horizontal="left" vertical="center" wrapText="1"/>
    </xf>
    <xf numFmtId="0" fontId="12" fillId="3" borderId="0" xfId="0" applyFont="1" applyFill="1" applyAlignment="1">
      <alignment horizontal="left" vertical="center" wrapText="1"/>
    </xf>
    <xf numFmtId="0" fontId="4" fillId="3" borderId="0" xfId="1" applyFill="1" applyBorder="1" applyAlignment="1">
      <alignment horizontal="left" vertical="center" wrapText="1"/>
    </xf>
    <xf numFmtId="164" fontId="46" fillId="0" borderId="0" xfId="0" applyNumberFormat="1" applyFont="1" applyFill="1" applyBorder="1" applyAlignment="1">
      <alignment vertical="center"/>
    </xf>
    <xf numFmtId="0" fontId="46" fillId="0" borderId="0" xfId="0" applyFont="1" applyFill="1" applyAlignment="1">
      <alignment vertical="center"/>
    </xf>
    <xf numFmtId="0" fontId="17" fillId="0" borderId="0" xfId="0" applyFont="1" applyFill="1" applyAlignment="1">
      <alignment horizontal="center" vertical="center"/>
    </xf>
    <xf numFmtId="0" fontId="25" fillId="0" borderId="26" xfId="0" applyFont="1" applyFill="1" applyBorder="1" applyAlignment="1">
      <alignment horizontal="center" vertical="center" wrapText="1"/>
    </xf>
    <xf numFmtId="0" fontId="25" fillId="0" borderId="54" xfId="0" applyFont="1" applyFill="1" applyBorder="1" applyAlignment="1">
      <alignment horizontal="center" vertical="center" wrapText="1"/>
    </xf>
    <xf numFmtId="49" fontId="15" fillId="0" borderId="30" xfId="0" applyNumberFormat="1" applyFont="1" applyFill="1" applyBorder="1" applyAlignment="1">
      <alignment horizontal="center" vertical="center" wrapText="1"/>
    </xf>
    <xf numFmtId="49" fontId="15" fillId="0" borderId="31" xfId="0" applyNumberFormat="1"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19"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53" fillId="8" borderId="46" xfId="0" applyFont="1" applyFill="1" applyBorder="1" applyAlignment="1">
      <alignment horizontal="center" vertical="center"/>
    </xf>
    <xf numFmtId="0" fontId="53" fillId="8" borderId="39" xfId="0" applyFont="1" applyFill="1" applyBorder="1" applyAlignment="1">
      <alignment horizontal="center" vertical="center"/>
    </xf>
    <xf numFmtId="0" fontId="59" fillId="0" borderId="43" xfId="0" applyFont="1" applyFill="1" applyBorder="1" applyAlignment="1">
      <alignment horizontal="center" vertical="center"/>
    </xf>
    <xf numFmtId="0" fontId="59" fillId="0" borderId="57" xfId="0" applyFont="1" applyFill="1" applyBorder="1" applyAlignment="1">
      <alignment horizontal="center" vertical="center"/>
    </xf>
    <xf numFmtId="0" fontId="25" fillId="0" borderId="42" xfId="0" applyFont="1" applyFill="1" applyBorder="1" applyAlignment="1">
      <alignment horizontal="center" vertical="center"/>
    </xf>
    <xf numFmtId="0" fontId="25" fillId="0" borderId="51" xfId="0" applyFont="1" applyFill="1" applyBorder="1" applyAlignment="1">
      <alignment horizontal="center" vertical="center"/>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49" fontId="15" fillId="0" borderId="5"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0" xfId="0" applyFont="1" applyAlignment="1">
      <alignment horizontal="center" vertical="center"/>
    </xf>
    <xf numFmtId="0" fontId="1"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5" fillId="0" borderId="6"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5" fillId="0" borderId="4" xfId="0" applyFont="1" applyFill="1" applyBorder="1" applyAlignment="1">
      <alignment horizontal="center" vertical="center" wrapText="1"/>
    </xf>
    <xf numFmtId="0" fontId="1" fillId="3" borderId="8" xfId="0" applyFont="1" applyFill="1" applyBorder="1" applyAlignment="1">
      <alignment horizontal="center"/>
    </xf>
    <xf numFmtId="0" fontId="1" fillId="3" borderId="1" xfId="0" applyFont="1" applyFill="1" applyBorder="1" applyAlignment="1">
      <alignment horizontal="center"/>
    </xf>
    <xf numFmtId="0" fontId="30" fillId="3" borderId="1" xfId="0" applyFont="1" applyFill="1" applyBorder="1" applyAlignment="1">
      <alignment horizontal="center"/>
    </xf>
    <xf numFmtId="0" fontId="12" fillId="3" borderId="8" xfId="0" applyFont="1" applyFill="1" applyBorder="1" applyAlignment="1">
      <alignment horizontal="center" vertical="center"/>
    </xf>
    <xf numFmtId="0" fontId="1" fillId="3" borderId="1" xfId="0" applyFont="1" applyFill="1" applyBorder="1" applyAlignment="1">
      <alignment horizontal="left" wrapText="1"/>
    </xf>
    <xf numFmtId="0" fontId="51" fillId="3" borderId="0" xfId="0" applyFont="1" applyFill="1" applyAlignment="1">
      <alignment horizontal="left" vertical="center" wrapText="1"/>
    </xf>
    <xf numFmtId="0" fontId="11" fillId="3" borderId="0" xfId="0" applyNumberFormat="1" applyFont="1" applyFill="1" applyAlignment="1">
      <alignment horizontal="left" vertical="center" wrapText="1"/>
    </xf>
    <xf numFmtId="0" fontId="34" fillId="3" borderId="0" xfId="0" applyFont="1" applyFill="1" applyAlignment="1">
      <alignment horizontal="left" vertical="top" wrapText="1"/>
    </xf>
    <xf numFmtId="0" fontId="4" fillId="3" borderId="0" xfId="1" applyFill="1" applyAlignment="1">
      <alignment horizontal="left" vertical="center" wrapText="1"/>
    </xf>
    <xf numFmtId="0" fontId="34" fillId="3" borderId="0" xfId="0" applyFont="1" applyFill="1" applyAlignment="1">
      <alignment horizontal="center" vertical="center" wrapText="1"/>
    </xf>
    <xf numFmtId="0" fontId="0" fillId="3" borderId="16" xfId="0" applyFill="1" applyBorder="1" applyAlignment="1">
      <alignment horizontal="center"/>
    </xf>
    <xf numFmtId="0" fontId="0" fillId="3" borderId="16" xfId="0" applyFill="1" applyBorder="1" applyAlignment="1">
      <alignment horizontal="center" vertical="center" wrapText="1"/>
    </xf>
    <xf numFmtId="4" fontId="2" fillId="3" borderId="2" xfId="0" applyNumberFormat="1" applyFont="1" applyFill="1" applyBorder="1" applyAlignment="1">
      <alignment vertical="center" wrapText="1"/>
    </xf>
    <xf numFmtId="0" fontId="2" fillId="3" borderId="2" xfId="0" applyFont="1" applyFill="1" applyBorder="1" applyAlignment="1">
      <alignment horizontal="center" vertical="center" wrapText="1"/>
    </xf>
    <xf numFmtId="4" fontId="5" fillId="0" borderId="2" xfId="0" applyNumberFormat="1" applyFont="1" applyFill="1" applyBorder="1" applyAlignment="1">
      <alignment vertical="center" wrapText="1"/>
    </xf>
    <xf numFmtId="4" fontId="5" fillId="3" borderId="2" xfId="0" applyNumberFormat="1" applyFont="1" applyFill="1" applyBorder="1" applyAlignment="1">
      <alignment vertical="center" wrapText="1"/>
    </xf>
    <xf numFmtId="0" fontId="2" fillId="3" borderId="2" xfId="0" applyFont="1" applyFill="1" applyBorder="1" applyAlignment="1">
      <alignment vertical="center" wrapText="1"/>
    </xf>
    <xf numFmtId="0" fontId="6" fillId="3" borderId="2" xfId="0" applyFont="1" applyFill="1" applyBorder="1" applyAlignment="1">
      <alignment horizontal="center" vertical="center" wrapText="1"/>
    </xf>
    <xf numFmtId="4" fontId="6" fillId="3" borderId="2" xfId="0" applyNumberFormat="1" applyFont="1" applyFill="1" applyBorder="1" applyAlignment="1">
      <alignment vertical="center" wrapText="1"/>
    </xf>
    <xf numFmtId="0" fontId="1" fillId="3" borderId="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4" fontId="2" fillId="0" borderId="2" xfId="0" applyNumberFormat="1" applyFont="1" applyFill="1" applyBorder="1" applyAlignment="1">
      <alignment vertical="center" wrapText="1"/>
    </xf>
    <xf numFmtId="14" fontId="5" fillId="3" borderId="2"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cellXfs>
  <cellStyles count="4">
    <cellStyle name="Гиперссылка" xfId="1" builtinId="8"/>
    <cellStyle name="Обычный" xfId="0" builtinId="0"/>
    <cellStyle name="Обычный 2" xfId="3"/>
    <cellStyle name="Финансовый" xfId="2" builtinId="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consultantplus://offline/ref=C6A4D78669D02F5015F66DF49E9348C80A54B5E7A14F74C3C60CB5FEB64CC47F5C486DCC3DBFBC4ED3CEB4E35Fq9mAI" TargetMode="External"/><Relationship Id="rId3" Type="http://schemas.openxmlformats.org/officeDocument/2006/relationships/hyperlink" Target="consultantplus://offline/ref=C6A4D78669D02F5015F66DF49E9348C80A57B3E5A44A74C3C60CB5FEB64CC47F5C486DCC3DBFBC4ED3CEB4E35Fq9mAI" TargetMode="External"/><Relationship Id="rId7" Type="http://schemas.openxmlformats.org/officeDocument/2006/relationships/hyperlink" Target="consultantplus://offline/ref=C6A4D78669D02F5015F66DF49E9348C80A54B5E7A14F74C3C60CB5FEB64CC47F5C486DCC3DBFBC4ED3CEB4E35Fq9mAI" TargetMode="External"/><Relationship Id="rId2" Type="http://schemas.openxmlformats.org/officeDocument/2006/relationships/hyperlink" Target="consultantplus://offline/ref=C6A4D78669D02F5015F66DF49E9348C80A57B3E5A44A74C3C60CB5FEB64CC47F5C486DCC3DBFBC4ED3CEB4E35Fq9mAI" TargetMode="External"/><Relationship Id="rId1" Type="http://schemas.openxmlformats.org/officeDocument/2006/relationships/hyperlink" Target="consultantplus://offline/ref=C6A4D78669D02F5015F66DF49E9348C80A54B5E7A14F74C3C60CB5FEB64CC47F5C486DCC3DBFBC4ED3CEB4E35Fq9mAI" TargetMode="External"/><Relationship Id="rId6" Type="http://schemas.openxmlformats.org/officeDocument/2006/relationships/hyperlink" Target="consultantplus://offline/ref=C6A4D78669D02F5015F66DF49E9348C80A54B7E4A34F74C3C60CB5FEB64CC47F4E4835C23EB3A4458181F2B65391C71D73845FA0C648qAm7I" TargetMode="External"/><Relationship Id="rId5" Type="http://schemas.openxmlformats.org/officeDocument/2006/relationships/hyperlink" Target="consultantplus://offline/ref=C6A4D78669D02F5015F66DF49E9348C80A54B5E7A14F74C3C60CB5FEB64CC47F5C486DCC3DBFBC4ED3CEB4E35Fq9mAI" TargetMode="External"/><Relationship Id="rId10" Type="http://schemas.openxmlformats.org/officeDocument/2006/relationships/printerSettings" Target="../printerSettings/printerSettings7.bin"/><Relationship Id="rId4" Type="http://schemas.openxmlformats.org/officeDocument/2006/relationships/hyperlink" Target="http://internet.garant.ru/document/redirect/70353464/0" TargetMode="External"/><Relationship Id="rId9" Type="http://schemas.openxmlformats.org/officeDocument/2006/relationships/hyperlink" Target="consultantplus://offline/ref=C6A4D78669D02F5015F66DF49E9348C80A54B5E7A14F74C3C60CB5FEB64CC47F5C486DCC3DBFBC4ED3CEB4E35Fq9mAI" TargetMode="External"/></Relationships>
</file>

<file path=xl/worksheets/sheet1.xml><?xml version="1.0" encoding="utf-8"?>
<worksheet xmlns="http://schemas.openxmlformats.org/spreadsheetml/2006/main" xmlns:r="http://schemas.openxmlformats.org/officeDocument/2006/relationships">
  <sheetPr>
    <tabColor rgb="FF00B050"/>
    <pageSetUpPr fitToPage="1"/>
  </sheetPr>
  <dimension ref="A1:W54"/>
  <sheetViews>
    <sheetView tabSelected="1" topLeftCell="A16" zoomScale="40" zoomScaleNormal="40" zoomScaleSheetLayoutView="50" workbookViewId="0">
      <selection activeCell="A28" sqref="A28:W32"/>
    </sheetView>
  </sheetViews>
  <sheetFormatPr defaultRowHeight="15"/>
  <cols>
    <col min="1" max="1" width="60.5703125" style="1" customWidth="1"/>
    <col min="2" max="15" width="21.140625" style="1" customWidth="1"/>
    <col min="16" max="16" width="14.85546875" style="1" customWidth="1"/>
    <col min="17" max="17" width="20.42578125" style="1" customWidth="1"/>
    <col min="18" max="20" width="9.140625" style="1"/>
    <col min="21" max="21" width="13.7109375" style="1" customWidth="1"/>
    <col min="22" max="22" width="14.85546875" customWidth="1"/>
    <col min="23" max="23" width="36.42578125" customWidth="1"/>
    <col min="24" max="24" width="16.42578125" customWidth="1"/>
  </cols>
  <sheetData>
    <row r="1" spans="1:23" ht="58.5" customHeight="1">
      <c r="A1" s="96"/>
      <c r="V1" s="52"/>
      <c r="W1" s="53"/>
    </row>
    <row r="2" spans="1:23" ht="54" customHeight="1">
      <c r="V2" s="52"/>
      <c r="W2" s="53"/>
    </row>
    <row r="3" spans="1:23" ht="42.75" customHeight="1">
      <c r="A3" s="547" t="s">
        <v>325</v>
      </c>
      <c r="B3" s="547"/>
      <c r="C3" s="547"/>
      <c r="D3" s="547"/>
      <c r="E3" s="16"/>
      <c r="F3" s="14"/>
      <c r="G3" s="14"/>
      <c r="H3" s="14"/>
      <c r="I3" s="14"/>
      <c r="J3" s="14"/>
      <c r="K3" s="14"/>
      <c r="L3" s="14"/>
      <c r="M3" s="14"/>
      <c r="N3" s="14"/>
      <c r="O3" s="14"/>
      <c r="P3" s="545" t="s">
        <v>198</v>
      </c>
      <c r="Q3" s="545"/>
      <c r="R3" s="545"/>
      <c r="S3" s="545"/>
      <c r="T3" s="545"/>
      <c r="U3" s="545"/>
      <c r="V3" s="545"/>
      <c r="W3" s="545"/>
    </row>
    <row r="4" spans="1:23" ht="18" customHeight="1">
      <c r="A4" s="400"/>
      <c r="B4" s="400"/>
      <c r="C4" s="400"/>
      <c r="D4" s="400"/>
      <c r="E4" s="97"/>
      <c r="F4" s="35"/>
      <c r="G4" s="35"/>
      <c r="H4" s="35"/>
      <c r="I4" s="35"/>
      <c r="J4" s="35"/>
      <c r="K4" s="35"/>
      <c r="L4" s="35"/>
      <c r="M4" s="35"/>
      <c r="N4" s="35"/>
      <c r="O4" s="35"/>
      <c r="P4" s="15"/>
      <c r="Q4" s="15"/>
      <c r="R4" s="15"/>
      <c r="S4" s="15"/>
      <c r="T4" s="15"/>
      <c r="U4" s="15"/>
      <c r="V4" s="15"/>
      <c r="W4" s="16"/>
    </row>
    <row r="5" spans="1:23" ht="26.25" customHeight="1">
      <c r="A5" s="547"/>
      <c r="B5" s="547"/>
      <c r="C5" s="547"/>
      <c r="D5" s="547"/>
      <c r="E5" s="97"/>
      <c r="F5" s="35"/>
      <c r="G5" s="35"/>
      <c r="H5" s="35"/>
      <c r="I5" s="35"/>
      <c r="J5" s="35"/>
      <c r="K5" s="35"/>
      <c r="L5" s="35"/>
      <c r="M5" s="35"/>
      <c r="N5" s="35"/>
      <c r="O5" s="35"/>
    </row>
    <row r="6" spans="1:23" ht="45.6" customHeight="1">
      <c r="A6" s="532" t="s">
        <v>336</v>
      </c>
      <c r="B6" s="532"/>
      <c r="C6" s="532"/>
      <c r="D6" s="532"/>
      <c r="E6" s="97"/>
      <c r="F6" s="35"/>
      <c r="G6" s="35"/>
      <c r="H6" s="35"/>
      <c r="I6" s="35"/>
      <c r="J6" s="35"/>
      <c r="K6" s="35"/>
      <c r="L6" s="35"/>
      <c r="M6" s="35"/>
      <c r="N6" s="35"/>
      <c r="O6" s="35"/>
      <c r="P6" s="528" t="s">
        <v>303</v>
      </c>
      <c r="Q6" s="528"/>
      <c r="R6" s="528"/>
      <c r="S6" s="528"/>
      <c r="T6" s="528"/>
      <c r="U6" s="528"/>
      <c r="V6" s="528"/>
      <c r="W6" s="528"/>
    </row>
    <row r="7" spans="1:23" ht="36" customHeight="1">
      <c r="A7" s="532"/>
      <c r="B7" s="532"/>
      <c r="C7" s="532"/>
      <c r="D7" s="532"/>
      <c r="E7" s="97"/>
      <c r="F7" s="35"/>
      <c r="G7" s="35"/>
      <c r="H7" s="35"/>
      <c r="I7" s="35"/>
      <c r="J7" s="35"/>
      <c r="K7" s="35"/>
      <c r="L7" s="35"/>
      <c r="M7" s="35"/>
      <c r="N7" s="35"/>
      <c r="O7" s="35"/>
      <c r="P7" s="546" t="s">
        <v>191</v>
      </c>
      <c r="Q7" s="546"/>
      <c r="R7" s="546"/>
      <c r="S7" s="546"/>
      <c r="T7" s="546"/>
      <c r="U7" s="546"/>
      <c r="V7" s="546"/>
      <c r="W7" s="546"/>
    </row>
    <row r="8" spans="1:23" ht="13.9" customHeight="1">
      <c r="A8" s="532"/>
      <c r="B8" s="532"/>
      <c r="C8" s="532"/>
      <c r="D8" s="532"/>
      <c r="E8" s="98"/>
      <c r="P8" s="48"/>
      <c r="Q8" s="48"/>
      <c r="R8" s="48"/>
      <c r="S8" s="48"/>
      <c r="T8" s="48"/>
      <c r="U8" s="48"/>
      <c r="V8" s="49"/>
      <c r="W8" s="49"/>
    </row>
    <row r="9" spans="1:23" ht="39" customHeight="1">
      <c r="A9" s="532"/>
      <c r="B9" s="532"/>
      <c r="C9" s="532"/>
      <c r="D9" s="532"/>
      <c r="E9" s="36"/>
      <c r="F9" s="36"/>
      <c r="G9" s="36"/>
      <c r="H9" s="36"/>
      <c r="I9" s="36"/>
      <c r="J9" s="36"/>
      <c r="K9" s="36"/>
      <c r="L9" s="36"/>
      <c r="M9" s="36"/>
      <c r="N9" s="36"/>
      <c r="O9" s="36"/>
      <c r="P9" s="534" t="s">
        <v>304</v>
      </c>
      <c r="Q9" s="534"/>
      <c r="R9" s="534"/>
      <c r="S9" s="534"/>
      <c r="T9" s="534"/>
      <c r="U9" s="534"/>
      <c r="V9" s="534"/>
      <c r="W9" s="534"/>
    </row>
    <row r="10" spans="1:23" ht="28.15" customHeight="1">
      <c r="A10" s="532"/>
      <c r="B10" s="532"/>
      <c r="C10" s="532"/>
      <c r="D10" s="532"/>
      <c r="E10" s="16"/>
      <c r="F10" s="14"/>
      <c r="G10" s="14"/>
      <c r="H10" s="14"/>
      <c r="I10" s="14"/>
      <c r="J10" s="14"/>
      <c r="K10" s="14"/>
      <c r="L10" s="14"/>
      <c r="M10" s="14"/>
      <c r="N10" s="14"/>
      <c r="O10" s="14"/>
      <c r="P10" s="525" t="s">
        <v>193</v>
      </c>
      <c r="Q10" s="525"/>
      <c r="R10" s="525"/>
      <c r="S10" s="525"/>
      <c r="T10" s="525"/>
      <c r="U10" s="525"/>
      <c r="V10" s="525"/>
      <c r="W10" s="525"/>
    </row>
    <row r="11" spans="1:23" ht="28.15" customHeight="1">
      <c r="A11" s="532"/>
      <c r="B11" s="532"/>
      <c r="C11" s="532"/>
      <c r="D11" s="532"/>
      <c r="E11" s="98"/>
      <c r="F11" s="14"/>
      <c r="G11" s="14"/>
      <c r="H11" s="14"/>
      <c r="I11" s="14"/>
      <c r="J11" s="14"/>
      <c r="K11" s="14"/>
      <c r="L11" s="14"/>
      <c r="M11" s="14"/>
      <c r="N11" s="14"/>
      <c r="O11" s="14"/>
      <c r="P11" s="48"/>
      <c r="Q11" s="48"/>
      <c r="R11" s="51"/>
      <c r="S11" s="51"/>
      <c r="T11" s="95"/>
      <c r="U11" s="95"/>
      <c r="V11" s="95"/>
      <c r="W11" s="95"/>
    </row>
    <row r="12" spans="1:23" ht="45.75">
      <c r="A12" s="533" t="s">
        <v>323</v>
      </c>
      <c r="B12" s="533"/>
      <c r="C12" s="533"/>
      <c r="D12" s="533"/>
      <c r="E12" s="16"/>
      <c r="F12" s="37"/>
      <c r="G12" s="37"/>
      <c r="H12" s="37"/>
      <c r="I12" s="37"/>
      <c r="J12" s="37"/>
      <c r="K12" s="37"/>
      <c r="L12" s="37"/>
      <c r="M12" s="37"/>
      <c r="N12" s="37"/>
      <c r="O12" s="37"/>
      <c r="P12" s="50"/>
      <c r="Q12" s="50"/>
      <c r="R12" s="50"/>
      <c r="S12" s="50"/>
      <c r="T12" s="50"/>
      <c r="U12" s="528" t="s">
        <v>249</v>
      </c>
      <c r="V12" s="528"/>
      <c r="W12" s="528"/>
    </row>
    <row r="13" spans="1:23" ht="27.75">
      <c r="A13" s="500" t="s">
        <v>0</v>
      </c>
      <c r="B13" s="500"/>
      <c r="C13" s="500" t="s">
        <v>1</v>
      </c>
      <c r="D13" s="500"/>
      <c r="E13" s="37"/>
      <c r="F13" s="14"/>
      <c r="G13" s="14"/>
      <c r="H13" s="14"/>
      <c r="I13" s="14"/>
      <c r="J13" s="14"/>
      <c r="K13" s="14"/>
      <c r="L13" s="14"/>
      <c r="M13" s="14"/>
      <c r="N13" s="14"/>
      <c r="O13" s="14"/>
      <c r="P13" s="48"/>
      <c r="Q13" s="95" t="s">
        <v>0</v>
      </c>
      <c r="R13" s="94"/>
      <c r="S13" s="48"/>
      <c r="T13" s="48"/>
      <c r="U13" s="527" t="s">
        <v>1</v>
      </c>
      <c r="V13" s="527"/>
      <c r="W13" s="527"/>
    </row>
    <row r="14" spans="1:23" ht="18.75">
      <c r="A14" s="98"/>
      <c r="B14" s="98"/>
      <c r="C14" s="98"/>
      <c r="D14" s="16"/>
      <c r="E14" s="16"/>
      <c r="F14" s="14"/>
      <c r="G14" s="14"/>
      <c r="H14" s="14"/>
      <c r="I14" s="14"/>
      <c r="J14" s="14"/>
      <c r="K14" s="14"/>
      <c r="L14" s="14"/>
      <c r="M14" s="14"/>
      <c r="N14" s="14"/>
      <c r="O14" s="14"/>
      <c r="P14" s="14"/>
      <c r="Q14" s="14"/>
      <c r="R14" s="14"/>
      <c r="S14" s="14"/>
      <c r="T14" s="14"/>
      <c r="U14" s="14"/>
      <c r="V14" s="14"/>
      <c r="W14" s="14"/>
    </row>
    <row r="15" spans="1:23" ht="45.75">
      <c r="A15" s="520" t="s">
        <v>324</v>
      </c>
      <c r="B15" s="520"/>
      <c r="C15" s="520"/>
      <c r="D15" s="520"/>
      <c r="E15" s="16"/>
      <c r="F15" s="14"/>
      <c r="G15" s="14"/>
      <c r="H15" s="14"/>
      <c r="I15" s="14"/>
      <c r="J15" s="14"/>
      <c r="K15" s="14"/>
      <c r="L15" s="14"/>
      <c r="M15" s="14"/>
      <c r="N15" s="14"/>
      <c r="O15" s="14"/>
      <c r="P15" s="529" t="str">
        <f>I34</f>
        <v>29 декабря</v>
      </c>
      <c r="Q15" s="529"/>
      <c r="R15" s="529"/>
      <c r="S15" s="529"/>
      <c r="T15" s="286"/>
      <c r="U15" s="529" t="str">
        <f>K34</f>
        <v>2025 г.</v>
      </c>
      <c r="V15" s="529"/>
      <c r="W15" s="71"/>
    </row>
    <row r="16" spans="1:23" ht="18.75">
      <c r="A16" s="16"/>
      <c r="B16" s="16"/>
      <c r="C16" s="16"/>
      <c r="D16" s="16"/>
      <c r="E16" s="16"/>
      <c r="F16" s="14"/>
      <c r="G16" s="14"/>
      <c r="H16" s="14"/>
      <c r="I16" s="14"/>
      <c r="J16" s="14"/>
      <c r="K16" s="14"/>
      <c r="L16" s="14"/>
      <c r="M16" s="14"/>
      <c r="N16" s="14"/>
      <c r="O16" s="14"/>
      <c r="P16" s="14"/>
      <c r="Q16" s="14"/>
      <c r="R16" s="14"/>
      <c r="S16" s="14"/>
      <c r="T16" s="14"/>
      <c r="U16" s="14"/>
      <c r="V16" s="14"/>
      <c r="W16" s="14"/>
    </row>
    <row r="17" spans="1:23" ht="18.75">
      <c r="A17" s="16"/>
      <c r="B17" s="16"/>
      <c r="C17" s="16"/>
      <c r="D17" s="16"/>
      <c r="E17" s="14"/>
      <c r="F17" s="14"/>
      <c r="G17" s="14"/>
      <c r="H17" s="14"/>
      <c r="I17" s="14"/>
      <c r="J17" s="14"/>
      <c r="K17" s="14"/>
      <c r="L17" s="14"/>
      <c r="M17" s="14"/>
      <c r="N17" s="14"/>
      <c r="O17" s="14"/>
      <c r="P17" s="14"/>
      <c r="Q17" s="14"/>
      <c r="R17" s="14"/>
      <c r="S17" s="14"/>
      <c r="T17" s="14"/>
      <c r="U17" s="14"/>
      <c r="V17" s="14"/>
      <c r="W17" s="14"/>
    </row>
    <row r="18" spans="1:23" ht="18.75">
      <c r="A18" s="16"/>
      <c r="B18" s="16"/>
      <c r="C18" s="16"/>
      <c r="D18" s="16"/>
      <c r="E18" s="14"/>
      <c r="F18" s="14"/>
      <c r="G18" s="14"/>
      <c r="H18" s="14"/>
      <c r="I18" s="14"/>
      <c r="J18" s="14"/>
      <c r="K18" s="14"/>
      <c r="L18" s="14"/>
      <c r="M18" s="14"/>
      <c r="N18" s="14"/>
      <c r="O18" s="14"/>
      <c r="P18" s="14"/>
      <c r="Q18" s="14"/>
      <c r="R18" s="14"/>
      <c r="S18" s="14"/>
      <c r="T18" s="14"/>
      <c r="U18" s="14"/>
      <c r="V18" s="14"/>
      <c r="W18" s="14"/>
    </row>
    <row r="19" spans="1:23" ht="18.75">
      <c r="A19" s="16"/>
      <c r="B19" s="16"/>
      <c r="C19" s="16"/>
      <c r="D19" s="16"/>
      <c r="E19" s="14"/>
      <c r="F19" s="14"/>
      <c r="G19" s="14"/>
      <c r="H19" s="14"/>
      <c r="I19" s="14"/>
      <c r="J19" s="14"/>
      <c r="K19" s="14"/>
      <c r="L19" s="14"/>
      <c r="M19" s="14"/>
      <c r="N19" s="14"/>
      <c r="O19" s="14"/>
      <c r="P19" s="14"/>
      <c r="Q19" s="14"/>
      <c r="R19" s="14"/>
      <c r="S19" s="14"/>
      <c r="T19" s="14"/>
      <c r="U19" s="14"/>
      <c r="V19" s="14"/>
      <c r="W19" s="14"/>
    </row>
    <row r="20" spans="1:23" ht="18.75">
      <c r="A20" s="16"/>
      <c r="B20" s="16"/>
      <c r="C20" s="16"/>
      <c r="D20" s="16"/>
      <c r="E20" s="14"/>
      <c r="F20" s="14"/>
      <c r="G20" s="14"/>
      <c r="H20" s="14"/>
      <c r="I20" s="14"/>
      <c r="J20" s="14"/>
      <c r="K20" s="14"/>
      <c r="L20" s="14"/>
      <c r="M20" s="14"/>
      <c r="N20" s="14"/>
      <c r="O20" s="14"/>
      <c r="P20" s="14"/>
      <c r="Q20" s="14"/>
      <c r="R20" s="14"/>
      <c r="S20" s="14"/>
      <c r="T20" s="14"/>
      <c r="U20" s="14"/>
      <c r="V20" s="14"/>
      <c r="W20" s="14"/>
    </row>
    <row r="21" spans="1:23" ht="18.75">
      <c r="A21" s="14"/>
      <c r="B21" s="14"/>
      <c r="C21" s="14"/>
      <c r="D21" s="14"/>
      <c r="E21" s="14"/>
      <c r="F21" s="14"/>
      <c r="G21" s="14"/>
      <c r="H21" s="14"/>
      <c r="I21" s="14"/>
      <c r="J21" s="14"/>
      <c r="K21" s="14"/>
      <c r="L21" s="14"/>
      <c r="M21" s="14"/>
      <c r="N21" s="14"/>
      <c r="O21" s="14"/>
      <c r="P21" s="14"/>
      <c r="Q21" s="14"/>
      <c r="R21" s="14"/>
      <c r="S21" s="14"/>
      <c r="T21" s="14"/>
      <c r="U21" s="14"/>
      <c r="V21" s="14"/>
      <c r="W21" s="14"/>
    </row>
    <row r="22" spans="1:23" ht="18.75">
      <c r="A22" s="14"/>
      <c r="B22" s="14"/>
      <c r="C22" s="14"/>
      <c r="D22" s="14"/>
      <c r="E22" s="14"/>
      <c r="F22" s="14"/>
      <c r="G22" s="14"/>
      <c r="H22" s="14"/>
      <c r="I22" s="14"/>
      <c r="J22" s="14"/>
      <c r="K22" s="14"/>
      <c r="L22" s="14"/>
      <c r="M22" s="14"/>
      <c r="N22" s="14"/>
      <c r="O22" s="14"/>
      <c r="P22" s="14"/>
      <c r="Q22" s="14"/>
      <c r="R22" s="14"/>
      <c r="S22" s="14"/>
      <c r="T22" s="14"/>
      <c r="U22" s="14"/>
      <c r="V22" s="14"/>
      <c r="W22" s="14"/>
    </row>
    <row r="23" spans="1:23" ht="18.75">
      <c r="A23" s="14"/>
      <c r="B23" s="14"/>
      <c r="C23" s="14"/>
      <c r="D23" s="14"/>
      <c r="E23" s="14"/>
      <c r="F23" s="14"/>
      <c r="G23" s="14"/>
      <c r="H23" s="14"/>
      <c r="I23" s="14"/>
      <c r="J23" s="14"/>
      <c r="K23" s="14"/>
      <c r="L23" s="14"/>
      <c r="M23" s="14"/>
      <c r="N23" s="14"/>
      <c r="O23" s="14"/>
      <c r="P23" s="14"/>
      <c r="Q23" s="14"/>
      <c r="R23" s="14"/>
      <c r="S23" s="14"/>
      <c r="T23" s="14"/>
      <c r="U23" s="14"/>
      <c r="V23" s="14"/>
      <c r="W23" s="14"/>
    </row>
    <row r="24" spans="1:23" ht="18.75">
      <c r="A24" s="14"/>
      <c r="B24" s="14"/>
      <c r="C24" s="14"/>
      <c r="D24" s="14"/>
      <c r="E24" s="14"/>
      <c r="F24" s="14"/>
      <c r="G24" s="14"/>
      <c r="H24" s="14"/>
      <c r="I24" s="14"/>
      <c r="J24" s="14"/>
      <c r="K24" s="14"/>
      <c r="L24" s="14"/>
      <c r="M24" s="14"/>
      <c r="N24" s="14"/>
      <c r="O24" s="14"/>
      <c r="P24" s="14"/>
      <c r="Q24" s="14"/>
      <c r="R24" s="14"/>
      <c r="S24" s="14"/>
      <c r="T24" s="14"/>
      <c r="U24" s="14"/>
      <c r="V24" s="14"/>
      <c r="W24" s="14"/>
    </row>
    <row r="25" spans="1:23" ht="18.75">
      <c r="A25" s="14"/>
      <c r="B25" s="14"/>
      <c r="C25" s="14"/>
      <c r="D25" s="14"/>
      <c r="E25" s="14"/>
      <c r="F25" s="14"/>
      <c r="G25" s="14"/>
      <c r="H25" s="14"/>
      <c r="I25" s="14"/>
      <c r="J25" s="14"/>
      <c r="K25" s="14"/>
      <c r="L25" s="14"/>
      <c r="M25" s="14"/>
      <c r="N25" s="14"/>
      <c r="O25" s="14"/>
      <c r="P25" s="14"/>
      <c r="Q25" s="14"/>
      <c r="R25" s="14"/>
      <c r="S25" s="14"/>
      <c r="T25" s="14"/>
      <c r="U25" s="14"/>
      <c r="V25" s="14"/>
      <c r="W25" s="14"/>
    </row>
    <row r="26" spans="1:23" ht="18.75">
      <c r="A26" s="14"/>
      <c r="B26" s="14"/>
      <c r="C26" s="14"/>
      <c r="D26" s="14"/>
      <c r="E26" s="14"/>
      <c r="F26" s="14"/>
      <c r="G26" s="14"/>
      <c r="H26" s="14"/>
      <c r="I26" s="14"/>
      <c r="J26" s="14"/>
      <c r="K26" s="14"/>
      <c r="L26" s="14"/>
      <c r="M26" s="14"/>
      <c r="N26" s="14"/>
      <c r="O26" s="14"/>
      <c r="P26" s="14"/>
      <c r="Q26" s="14"/>
      <c r="R26" s="14"/>
      <c r="S26" s="14"/>
      <c r="T26" s="14"/>
      <c r="U26" s="14"/>
      <c r="V26" s="14"/>
      <c r="W26" s="14"/>
    </row>
    <row r="27" spans="1:23" ht="18.75">
      <c r="A27" s="14"/>
      <c r="B27" s="14"/>
      <c r="C27" s="14"/>
      <c r="D27" s="14"/>
      <c r="E27" s="14"/>
      <c r="F27" s="14"/>
      <c r="G27" s="14"/>
      <c r="H27" s="14"/>
      <c r="I27" s="14"/>
      <c r="J27" s="14"/>
      <c r="K27" s="14"/>
      <c r="L27" s="14"/>
      <c r="M27" s="14"/>
      <c r="N27" s="14"/>
      <c r="O27" s="14"/>
      <c r="P27" s="14"/>
      <c r="Q27" s="14"/>
      <c r="R27" s="14"/>
      <c r="S27" s="14"/>
      <c r="T27" s="14"/>
      <c r="U27" s="14"/>
      <c r="V27" s="14"/>
      <c r="W27" s="14"/>
    </row>
    <row r="28" spans="1:23" ht="18.75" customHeight="1">
      <c r="A28" s="526" t="s">
        <v>326</v>
      </c>
      <c r="B28" s="526"/>
      <c r="C28" s="526"/>
      <c r="D28" s="526"/>
      <c r="E28" s="526"/>
      <c r="F28" s="526"/>
      <c r="G28" s="526"/>
      <c r="H28" s="526"/>
      <c r="I28" s="526"/>
      <c r="J28" s="526"/>
      <c r="K28" s="526"/>
      <c r="L28" s="526"/>
      <c r="M28" s="526"/>
      <c r="N28" s="526"/>
      <c r="O28" s="526"/>
      <c r="P28" s="526"/>
      <c r="Q28" s="526"/>
      <c r="R28" s="526"/>
      <c r="S28" s="526"/>
      <c r="T28" s="526"/>
      <c r="U28" s="526"/>
      <c r="V28" s="526"/>
      <c r="W28" s="526"/>
    </row>
    <row r="29" spans="1:23" ht="18.75" customHeight="1">
      <c r="A29" s="526"/>
      <c r="B29" s="526"/>
      <c r="C29" s="526"/>
      <c r="D29" s="526"/>
      <c r="E29" s="526"/>
      <c r="F29" s="526"/>
      <c r="G29" s="526"/>
      <c r="H29" s="526"/>
      <c r="I29" s="526"/>
      <c r="J29" s="526"/>
      <c r="K29" s="526"/>
      <c r="L29" s="526"/>
      <c r="M29" s="526"/>
      <c r="N29" s="526"/>
      <c r="O29" s="526"/>
      <c r="P29" s="526"/>
      <c r="Q29" s="526"/>
      <c r="R29" s="526"/>
      <c r="S29" s="526"/>
      <c r="T29" s="526"/>
      <c r="U29" s="526"/>
      <c r="V29" s="526"/>
      <c r="W29" s="526"/>
    </row>
    <row r="30" spans="1:23" ht="18.75" customHeight="1">
      <c r="A30" s="526"/>
      <c r="B30" s="526"/>
      <c r="C30" s="526"/>
      <c r="D30" s="526"/>
      <c r="E30" s="526"/>
      <c r="F30" s="526"/>
      <c r="G30" s="526"/>
      <c r="H30" s="526"/>
      <c r="I30" s="526"/>
      <c r="J30" s="526"/>
      <c r="K30" s="526"/>
      <c r="L30" s="526"/>
      <c r="M30" s="526"/>
      <c r="N30" s="526"/>
      <c r="O30" s="526"/>
      <c r="P30" s="526"/>
      <c r="Q30" s="526"/>
      <c r="R30" s="526"/>
      <c r="S30" s="526"/>
      <c r="T30" s="526"/>
      <c r="U30" s="526"/>
      <c r="V30" s="526"/>
      <c r="W30" s="526"/>
    </row>
    <row r="31" spans="1:23" ht="18.75" customHeight="1">
      <c r="A31" s="526"/>
      <c r="B31" s="526"/>
      <c r="C31" s="526"/>
      <c r="D31" s="526"/>
      <c r="E31" s="526"/>
      <c r="F31" s="526"/>
      <c r="G31" s="526"/>
      <c r="H31" s="526"/>
      <c r="I31" s="526"/>
      <c r="J31" s="526"/>
      <c r="K31" s="526"/>
      <c r="L31" s="526"/>
      <c r="M31" s="526"/>
      <c r="N31" s="526"/>
      <c r="O31" s="526"/>
      <c r="P31" s="526"/>
      <c r="Q31" s="526"/>
      <c r="R31" s="526"/>
      <c r="S31" s="526"/>
      <c r="T31" s="526"/>
      <c r="U31" s="526"/>
      <c r="V31" s="526"/>
      <c r="W31" s="526"/>
    </row>
    <row r="32" spans="1:23" ht="106.5" customHeight="1">
      <c r="A32" s="526"/>
      <c r="B32" s="526"/>
      <c r="C32" s="526"/>
      <c r="D32" s="526"/>
      <c r="E32" s="526"/>
      <c r="F32" s="526"/>
      <c r="G32" s="526"/>
      <c r="H32" s="526"/>
      <c r="I32" s="526"/>
      <c r="J32" s="526"/>
      <c r="K32" s="526"/>
      <c r="L32" s="526"/>
      <c r="M32" s="526"/>
      <c r="N32" s="526"/>
      <c r="O32" s="526"/>
      <c r="P32" s="526"/>
      <c r="Q32" s="526"/>
      <c r="R32" s="526"/>
      <c r="S32" s="526"/>
      <c r="T32" s="526"/>
      <c r="U32" s="526"/>
      <c r="V32" s="526"/>
      <c r="W32" s="526"/>
    </row>
    <row r="33" spans="1:23" ht="50.45" customHeight="1">
      <c r="A33" s="18"/>
      <c r="B33" s="18"/>
      <c r="C33" s="18"/>
      <c r="D33" s="18"/>
      <c r="E33" s="18"/>
      <c r="F33" s="18"/>
      <c r="G33" s="18"/>
      <c r="H33" s="18"/>
      <c r="I33" s="18"/>
      <c r="J33" s="18"/>
      <c r="K33" s="18"/>
      <c r="L33" s="18"/>
      <c r="M33" s="18"/>
      <c r="N33" s="18"/>
      <c r="O33" s="18"/>
      <c r="P33" s="18"/>
      <c r="Q33" s="18"/>
      <c r="R33" s="18"/>
      <c r="S33" s="18"/>
      <c r="T33" s="18"/>
      <c r="U33" s="18"/>
      <c r="V33" s="18"/>
      <c r="W33" s="18"/>
    </row>
    <row r="34" spans="1:23" ht="50.45" customHeight="1">
      <c r="A34" s="60"/>
      <c r="B34" s="60"/>
      <c r="C34" s="60"/>
      <c r="D34" s="60"/>
      <c r="E34" s="60"/>
      <c r="F34" s="60"/>
      <c r="G34" s="60"/>
      <c r="H34" s="219" t="s">
        <v>279</v>
      </c>
      <c r="I34" s="531" t="s">
        <v>351</v>
      </c>
      <c r="J34" s="531"/>
      <c r="K34" s="531" t="s">
        <v>319</v>
      </c>
      <c r="L34" s="531"/>
      <c r="M34" s="99"/>
      <c r="N34" s="60"/>
      <c r="O34" s="60"/>
      <c r="P34" s="60"/>
      <c r="Q34" s="60"/>
      <c r="R34" s="60"/>
      <c r="S34" s="60"/>
      <c r="T34" s="60"/>
      <c r="U34" s="60"/>
      <c r="V34" s="60"/>
      <c r="W34" s="60"/>
    </row>
    <row r="35" spans="1:23" ht="50.45" customHeight="1">
      <c r="A35" s="39"/>
      <c r="B35" s="39"/>
      <c r="C35" s="39"/>
      <c r="D35" s="39"/>
      <c r="E35" s="39"/>
      <c r="F35" s="39"/>
      <c r="G35" s="39"/>
      <c r="H35" s="39"/>
      <c r="I35" s="39"/>
      <c r="J35" s="39"/>
      <c r="K35" s="39"/>
      <c r="L35" s="39"/>
      <c r="M35" s="39"/>
      <c r="N35" s="39"/>
      <c r="O35" s="39"/>
      <c r="P35" s="39"/>
      <c r="Q35" s="39"/>
      <c r="R35" s="39"/>
      <c r="S35" s="39"/>
      <c r="T35" s="39"/>
      <c r="U35" s="39"/>
      <c r="V35" s="39"/>
      <c r="W35" s="39"/>
    </row>
    <row r="36" spans="1:23" ht="50.45" customHeight="1">
      <c r="A36" s="39"/>
      <c r="B36" s="39"/>
      <c r="C36" s="39"/>
      <c r="D36" s="39"/>
      <c r="E36" s="39"/>
      <c r="F36" s="39"/>
      <c r="G36" s="39"/>
      <c r="H36" s="39"/>
      <c r="I36" s="39"/>
      <c r="J36" s="39"/>
      <c r="K36" s="39"/>
      <c r="L36" s="39"/>
      <c r="M36" s="39"/>
      <c r="N36" s="39"/>
      <c r="O36" s="39"/>
      <c r="P36" s="39"/>
      <c r="Q36" s="39"/>
      <c r="R36" s="39"/>
      <c r="S36" s="39"/>
      <c r="T36" s="39"/>
      <c r="U36" s="39"/>
      <c r="V36" s="39"/>
      <c r="W36" s="39"/>
    </row>
    <row r="37" spans="1:23" ht="50.45" customHeight="1">
      <c r="A37" s="39"/>
      <c r="B37" s="39"/>
      <c r="C37" s="39"/>
      <c r="D37" s="39"/>
      <c r="E37" s="39"/>
      <c r="F37" s="39"/>
      <c r="G37" s="39"/>
      <c r="H37" s="39"/>
      <c r="I37" s="39"/>
      <c r="J37" s="39"/>
      <c r="K37" s="39"/>
      <c r="L37" s="39"/>
      <c r="M37" s="39"/>
      <c r="N37" s="39"/>
      <c r="O37" s="39"/>
      <c r="P37" s="39"/>
      <c r="Q37" s="39"/>
      <c r="R37" s="39"/>
      <c r="S37" s="39"/>
      <c r="T37" s="39"/>
      <c r="U37" s="39"/>
      <c r="V37" s="39"/>
      <c r="W37" s="39"/>
    </row>
    <row r="38" spans="1:23" ht="18.75">
      <c r="A38" s="14"/>
      <c r="B38" s="14"/>
      <c r="C38" s="14"/>
      <c r="D38" s="14"/>
      <c r="E38" s="14"/>
      <c r="F38" s="14"/>
      <c r="G38" s="14"/>
      <c r="H38" s="14"/>
      <c r="I38" s="14"/>
      <c r="J38" s="14"/>
      <c r="K38" s="14"/>
      <c r="L38" s="14"/>
      <c r="M38" s="14"/>
      <c r="N38" s="14"/>
      <c r="O38" s="14"/>
      <c r="P38" s="14"/>
      <c r="Q38" s="14"/>
      <c r="R38" s="14"/>
      <c r="S38" s="14"/>
      <c r="T38" s="14"/>
      <c r="U38" s="14"/>
      <c r="V38" s="14"/>
      <c r="W38" s="14"/>
    </row>
    <row r="39" spans="1:23" ht="45" customHeight="1">
      <c r="T39" s="530" t="s">
        <v>3</v>
      </c>
      <c r="U39" s="530"/>
      <c r="V39" s="530"/>
      <c r="W39" s="530"/>
    </row>
    <row r="40" spans="1:23" ht="63" customHeight="1">
      <c r="A40" s="14"/>
      <c r="B40" s="14"/>
      <c r="C40" s="14"/>
      <c r="D40" s="14"/>
      <c r="E40" s="14"/>
      <c r="F40" s="14"/>
      <c r="G40" s="14"/>
      <c r="H40" s="14"/>
      <c r="I40" s="14"/>
      <c r="J40" s="14"/>
      <c r="K40" s="14"/>
      <c r="L40" s="14"/>
      <c r="M40" s="14"/>
      <c r="N40" s="14"/>
      <c r="O40" s="14"/>
      <c r="P40" s="55"/>
      <c r="Q40" s="540" t="s">
        <v>4</v>
      </c>
      <c r="R40" s="540"/>
      <c r="S40" s="541"/>
      <c r="T40" s="524"/>
      <c r="U40" s="524"/>
      <c r="V40" s="524"/>
      <c r="W40" s="524"/>
    </row>
    <row r="41" spans="1:23" ht="57" customHeight="1">
      <c r="A41" s="542" t="s">
        <v>184</v>
      </c>
      <c r="B41" s="542"/>
      <c r="C41" s="542"/>
      <c r="D41" s="542"/>
      <c r="E41" s="544" t="s">
        <v>243</v>
      </c>
      <c r="F41" s="544"/>
      <c r="G41" s="544"/>
      <c r="H41" s="544"/>
      <c r="I41" s="544"/>
      <c r="J41" s="544"/>
      <c r="K41" s="544"/>
      <c r="L41" s="544"/>
      <c r="M41" s="544"/>
      <c r="N41" s="544"/>
      <c r="O41" s="544"/>
      <c r="P41" s="540" t="s">
        <v>5</v>
      </c>
      <c r="Q41" s="540"/>
      <c r="R41" s="540"/>
      <c r="S41" s="541"/>
      <c r="T41" s="524"/>
      <c r="U41" s="524"/>
      <c r="V41" s="524"/>
      <c r="W41" s="524"/>
    </row>
    <row r="42" spans="1:23" ht="66.75" customHeight="1">
      <c r="A42" s="542"/>
      <c r="B42" s="542"/>
      <c r="C42" s="542"/>
      <c r="D42" s="542"/>
      <c r="E42" s="544"/>
      <c r="F42" s="544"/>
      <c r="G42" s="544"/>
      <c r="H42" s="544"/>
      <c r="I42" s="544"/>
      <c r="J42" s="544"/>
      <c r="K42" s="544"/>
      <c r="L42" s="544"/>
      <c r="M42" s="544"/>
      <c r="N42" s="544"/>
      <c r="O42" s="544"/>
      <c r="P42" s="56"/>
      <c r="Q42" s="540" t="s">
        <v>6</v>
      </c>
      <c r="R42" s="540"/>
      <c r="S42" s="541"/>
      <c r="T42" s="524"/>
      <c r="U42" s="524"/>
      <c r="V42" s="524"/>
      <c r="W42" s="524"/>
    </row>
    <row r="43" spans="1:23" ht="30" customHeight="1">
      <c r="A43" s="93"/>
      <c r="B43" s="38"/>
      <c r="C43" s="38"/>
      <c r="D43" s="38"/>
      <c r="E43" s="57"/>
      <c r="F43" s="57"/>
      <c r="G43" s="57"/>
      <c r="H43" s="57"/>
      <c r="I43" s="57"/>
      <c r="J43" s="57"/>
      <c r="K43" s="57"/>
      <c r="L43" s="57"/>
      <c r="M43" s="57"/>
      <c r="N43" s="57"/>
      <c r="O43" s="57"/>
      <c r="P43" s="540" t="s">
        <v>5</v>
      </c>
      <c r="Q43" s="540"/>
      <c r="R43" s="540"/>
      <c r="S43" s="541"/>
      <c r="T43" s="524"/>
      <c r="U43" s="524"/>
      <c r="V43" s="524"/>
      <c r="W43" s="524"/>
    </row>
    <row r="44" spans="1:23" ht="121.9" customHeight="1">
      <c r="A44" s="542" t="s">
        <v>182</v>
      </c>
      <c r="B44" s="542"/>
      <c r="C44" s="542"/>
      <c r="D44" s="542"/>
      <c r="E44" s="543" t="s">
        <v>250</v>
      </c>
      <c r="F44" s="543"/>
      <c r="G44" s="543"/>
      <c r="H44" s="543"/>
      <c r="I44" s="543"/>
      <c r="J44" s="543"/>
      <c r="K44" s="543"/>
      <c r="L44" s="543"/>
      <c r="M44" s="543"/>
      <c r="N44" s="543"/>
      <c r="O44" s="543"/>
      <c r="P44" s="58"/>
      <c r="Q44" s="540" t="s">
        <v>9</v>
      </c>
      <c r="R44" s="540"/>
      <c r="S44" s="541"/>
      <c r="T44" s="521">
        <v>6451125758</v>
      </c>
      <c r="U44" s="522"/>
      <c r="V44" s="522"/>
      <c r="W44" s="523"/>
    </row>
    <row r="45" spans="1:23" ht="54.75" customHeight="1">
      <c r="A45" s="38"/>
      <c r="B45" s="38"/>
      <c r="C45" s="38"/>
      <c r="D45" s="38"/>
      <c r="P45" s="55"/>
      <c r="Q45" s="540" t="s">
        <v>7</v>
      </c>
      <c r="R45" s="540"/>
      <c r="S45" s="541"/>
      <c r="T45" s="536">
        <v>645101001</v>
      </c>
      <c r="U45" s="537"/>
      <c r="V45" s="537"/>
      <c r="W45" s="538"/>
    </row>
    <row r="46" spans="1:23" ht="69" customHeight="1">
      <c r="A46" s="535" t="s">
        <v>2</v>
      </c>
      <c r="B46" s="535"/>
      <c r="C46" s="535"/>
      <c r="D46" s="535"/>
      <c r="E46" s="14"/>
      <c r="F46" s="14"/>
      <c r="G46" s="14"/>
      <c r="H46" s="14"/>
      <c r="I46" s="14"/>
      <c r="J46" s="14"/>
      <c r="K46" s="14"/>
      <c r="L46" s="14"/>
      <c r="M46" s="14"/>
      <c r="N46" s="14"/>
      <c r="O46" s="14"/>
      <c r="P46" s="55"/>
      <c r="Q46" s="540" t="s">
        <v>8</v>
      </c>
      <c r="R46" s="540"/>
      <c r="S46" s="541"/>
      <c r="T46" s="539">
        <v>383</v>
      </c>
      <c r="U46" s="539"/>
      <c r="V46" s="539"/>
      <c r="W46" s="539"/>
    </row>
    <row r="47" spans="1:23" ht="57.75" customHeight="1">
      <c r="B47" s="14"/>
      <c r="C47" s="14"/>
      <c r="D47" s="14"/>
      <c r="E47" s="14"/>
      <c r="F47" s="14"/>
      <c r="G47" s="14"/>
      <c r="H47" s="14"/>
      <c r="I47" s="14"/>
      <c r="J47" s="14"/>
      <c r="K47" s="14"/>
      <c r="L47" s="14"/>
      <c r="M47" s="14"/>
      <c r="N47" s="14"/>
      <c r="O47" s="14"/>
      <c r="P47" s="14"/>
      <c r="Q47" s="14"/>
      <c r="R47" s="14"/>
      <c r="S47" s="14"/>
      <c r="T47" s="14"/>
      <c r="U47" s="14"/>
      <c r="V47" s="14"/>
      <c r="W47" s="14"/>
    </row>
    <row r="54" spans="8:8">
      <c r="H54" s="1" t="s">
        <v>197</v>
      </c>
    </row>
  </sheetData>
  <mergeCells count="37">
    <mergeCell ref="P3:W3"/>
    <mergeCell ref="P7:W7"/>
    <mergeCell ref="P6:W6"/>
    <mergeCell ref="A3:D3"/>
    <mergeCell ref="A5:D5"/>
    <mergeCell ref="A46:D46"/>
    <mergeCell ref="T45:W45"/>
    <mergeCell ref="T46:W46"/>
    <mergeCell ref="Q40:S40"/>
    <mergeCell ref="Q42:S42"/>
    <mergeCell ref="Q44:S44"/>
    <mergeCell ref="Q45:S45"/>
    <mergeCell ref="Q46:S46"/>
    <mergeCell ref="P41:S41"/>
    <mergeCell ref="P43:S43"/>
    <mergeCell ref="A41:D42"/>
    <mergeCell ref="A44:D44"/>
    <mergeCell ref="E44:O44"/>
    <mergeCell ref="E41:O42"/>
    <mergeCell ref="T40:W40"/>
    <mergeCell ref="T43:W43"/>
    <mergeCell ref="A15:D15"/>
    <mergeCell ref="T44:W44"/>
    <mergeCell ref="T41:W41"/>
    <mergeCell ref="T42:W42"/>
    <mergeCell ref="P10:W10"/>
    <mergeCell ref="A28:W32"/>
    <mergeCell ref="U13:W13"/>
    <mergeCell ref="U12:W12"/>
    <mergeCell ref="U15:V15"/>
    <mergeCell ref="T39:W39"/>
    <mergeCell ref="I34:J34"/>
    <mergeCell ref="K34:L34"/>
    <mergeCell ref="P15:S15"/>
    <mergeCell ref="A6:D11"/>
    <mergeCell ref="A12:D12"/>
    <mergeCell ref="P9:W9"/>
  </mergeCells>
  <pageMargins left="0.48" right="0.2" top="0.48" bottom="0.56000000000000005" header="0.31496062992125984" footer="0.31496062992125984"/>
  <pageSetup paperSize="9" scale="29" orientation="landscape" copies="2" r:id="rId1"/>
</worksheet>
</file>

<file path=xl/worksheets/sheet2.xml><?xml version="1.0" encoding="utf-8"?>
<worksheet xmlns="http://schemas.openxmlformats.org/spreadsheetml/2006/main" xmlns:r="http://schemas.openxmlformats.org/officeDocument/2006/relationships">
  <sheetPr>
    <tabColor rgb="FF00B050"/>
    <pageSetUpPr fitToPage="1"/>
  </sheetPr>
  <dimension ref="A1:AV98"/>
  <sheetViews>
    <sheetView topLeftCell="A16" zoomScale="88" zoomScaleNormal="88" zoomScaleSheetLayoutView="82" workbookViewId="0">
      <selection activeCell="G31" sqref="G31:G34"/>
    </sheetView>
  </sheetViews>
  <sheetFormatPr defaultColWidth="9.140625" defaultRowHeight="15"/>
  <cols>
    <col min="1" max="1" width="1.7109375" style="231" customWidth="1"/>
    <col min="2" max="2" width="72.28515625" style="251" customWidth="1"/>
    <col min="3" max="3" width="8.85546875" style="252"/>
    <col min="4" max="4" width="11" style="253" customWidth="1"/>
    <col min="5" max="5" width="9.42578125" style="249" customWidth="1"/>
    <col min="6" max="6" width="17" style="249" hidden="1" customWidth="1"/>
    <col min="7" max="10" width="17" style="249" customWidth="1"/>
    <col min="11" max="11" width="17.140625" style="249" hidden="1" customWidth="1"/>
    <col min="12" max="12" width="14.5703125" style="249" hidden="1" customWidth="1"/>
    <col min="13" max="13" width="14.7109375" style="249" hidden="1" customWidth="1"/>
    <col min="14" max="15" width="19.140625" style="249" hidden="1" customWidth="1"/>
    <col min="16" max="16" width="14.7109375" style="249" hidden="1" customWidth="1"/>
    <col min="17" max="17" width="11.140625" style="249" hidden="1" customWidth="1"/>
    <col min="18" max="18" width="23.42578125" style="249" hidden="1" customWidth="1"/>
    <col min="19" max="19" width="13.85546875" style="249" hidden="1" customWidth="1"/>
    <col min="20" max="20" width="12" style="249" hidden="1" customWidth="1"/>
    <col min="21" max="21" width="12.42578125" style="249" hidden="1" customWidth="1"/>
    <col min="22" max="24" width="14.7109375" style="249" hidden="1" customWidth="1"/>
    <col min="25" max="25" width="10.28515625" style="249" hidden="1" customWidth="1"/>
    <col min="26" max="27" width="14.7109375" style="249" hidden="1" customWidth="1"/>
    <col min="28" max="28" width="24.140625" style="231" hidden="1" customWidth="1"/>
    <col min="29" max="46" width="0" style="231" hidden="1" customWidth="1"/>
    <col min="47" max="16384" width="9.140625" style="231"/>
  </cols>
  <sheetData>
    <row r="1" spans="2:48" ht="31.9" customHeight="1">
      <c r="B1" s="549" t="s">
        <v>192</v>
      </c>
      <c r="C1" s="549"/>
      <c r="D1" s="549"/>
      <c r="E1" s="549"/>
      <c r="F1" s="549"/>
      <c r="G1" s="549"/>
      <c r="H1" s="549"/>
      <c r="I1" s="549"/>
      <c r="J1" s="549"/>
      <c r="K1" s="549"/>
      <c r="L1" s="549"/>
      <c r="M1" s="549"/>
      <c r="N1" s="549"/>
      <c r="O1" s="549"/>
      <c r="P1" s="549"/>
      <c r="Q1" s="549"/>
      <c r="R1" s="549"/>
      <c r="S1" s="549"/>
      <c r="T1" s="549"/>
      <c r="U1" s="549"/>
      <c r="V1" s="549"/>
      <c r="W1" s="549"/>
      <c r="X1" s="549"/>
      <c r="Y1" s="549"/>
      <c r="Z1" s="549"/>
      <c r="AA1" s="549"/>
    </row>
    <row r="2" spans="2:48" s="232" customFormat="1" ht="25.9" customHeight="1">
      <c r="B2" s="550" t="s">
        <v>10</v>
      </c>
      <c r="C2" s="551" t="s">
        <v>11</v>
      </c>
      <c r="D2" s="550" t="s">
        <v>12</v>
      </c>
      <c r="E2" s="550" t="s">
        <v>196</v>
      </c>
      <c r="F2" s="550"/>
      <c r="G2" s="552" t="s">
        <v>16</v>
      </c>
      <c r="H2" s="553"/>
      <c r="I2" s="553"/>
      <c r="J2" s="554"/>
      <c r="K2" s="550" t="s">
        <v>161</v>
      </c>
      <c r="L2" s="550" t="s">
        <v>163</v>
      </c>
      <c r="M2" s="550"/>
      <c r="N2" s="550"/>
      <c r="O2" s="550"/>
      <c r="P2" s="550"/>
      <c r="Q2" s="552" t="s">
        <v>164</v>
      </c>
      <c r="R2" s="550" t="s">
        <v>187</v>
      </c>
      <c r="S2" s="550"/>
      <c r="T2" s="550"/>
      <c r="U2" s="550"/>
      <c r="V2" s="550"/>
      <c r="W2" s="550"/>
      <c r="X2" s="550"/>
      <c r="Y2" s="550"/>
      <c r="Z2" s="168"/>
      <c r="AA2" s="168"/>
      <c r="AB2" s="548" t="s">
        <v>161</v>
      </c>
      <c r="AC2" s="548" t="s">
        <v>162</v>
      </c>
      <c r="AD2" s="548" t="s">
        <v>163</v>
      </c>
      <c r="AE2" s="548"/>
      <c r="AF2" s="548"/>
      <c r="AG2" s="548"/>
      <c r="AH2" s="548"/>
      <c r="AI2" s="548" t="s">
        <v>164</v>
      </c>
      <c r="AJ2" s="555" t="s">
        <v>165</v>
      </c>
      <c r="AK2" s="556" t="s">
        <v>166</v>
      </c>
      <c r="AL2" s="548"/>
      <c r="AM2" s="548"/>
      <c r="AN2" s="548"/>
      <c r="AO2" s="548"/>
      <c r="AP2" s="548"/>
      <c r="AQ2" s="548"/>
      <c r="AR2" s="548"/>
      <c r="AS2" s="548"/>
      <c r="AT2" s="548"/>
    </row>
    <row r="3" spans="2:48" s="232" customFormat="1" ht="90.6" customHeight="1">
      <c r="B3" s="550"/>
      <c r="C3" s="551"/>
      <c r="D3" s="550"/>
      <c r="E3" s="550"/>
      <c r="F3" s="550"/>
      <c r="G3" s="501" t="s">
        <v>333</v>
      </c>
      <c r="H3" s="501" t="s">
        <v>334</v>
      </c>
      <c r="I3" s="501" t="s">
        <v>335</v>
      </c>
      <c r="J3" s="233" t="s">
        <v>15</v>
      </c>
      <c r="K3" s="550"/>
      <c r="L3" s="234"/>
      <c r="M3" s="234"/>
      <c r="N3" s="233"/>
      <c r="O3" s="233"/>
      <c r="P3" s="233"/>
      <c r="Q3" s="550"/>
      <c r="R3" s="235" t="s">
        <v>169</v>
      </c>
      <c r="S3" s="233" t="s">
        <v>170</v>
      </c>
      <c r="T3" s="233" t="s">
        <v>171</v>
      </c>
      <c r="U3" s="233" t="s">
        <v>172</v>
      </c>
      <c r="V3" s="233" t="s">
        <v>173</v>
      </c>
      <c r="W3" s="233" t="s">
        <v>174</v>
      </c>
      <c r="X3" s="233" t="s">
        <v>175</v>
      </c>
      <c r="Y3" s="233" t="s">
        <v>176</v>
      </c>
      <c r="Z3" s="228" t="s">
        <v>14</v>
      </c>
      <c r="AA3" s="228" t="s">
        <v>15</v>
      </c>
      <c r="AB3" s="548"/>
      <c r="AC3" s="548"/>
      <c r="AD3" s="228" t="s">
        <v>167</v>
      </c>
      <c r="AE3" s="228" t="s">
        <v>168</v>
      </c>
      <c r="AF3" s="229"/>
      <c r="AG3" s="229"/>
      <c r="AH3" s="229"/>
      <c r="AI3" s="548"/>
      <c r="AJ3" s="555"/>
      <c r="AK3" s="236" t="s">
        <v>169</v>
      </c>
      <c r="AL3" s="228" t="s">
        <v>170</v>
      </c>
      <c r="AM3" s="228" t="s">
        <v>171</v>
      </c>
      <c r="AN3" s="228" t="s">
        <v>172</v>
      </c>
      <c r="AO3" s="228" t="s">
        <v>173</v>
      </c>
      <c r="AP3" s="228"/>
      <c r="AQ3" s="228"/>
      <c r="AR3" s="228" t="s">
        <v>174</v>
      </c>
      <c r="AS3" s="228" t="s">
        <v>175</v>
      </c>
      <c r="AT3" s="228" t="s">
        <v>176</v>
      </c>
    </row>
    <row r="4" spans="2:48">
      <c r="B4" s="237">
        <v>1</v>
      </c>
      <c r="C4" s="170">
        <v>2</v>
      </c>
      <c r="D4" s="171">
        <v>3</v>
      </c>
      <c r="E4" s="171">
        <v>4</v>
      </c>
      <c r="F4" s="171">
        <v>5</v>
      </c>
      <c r="G4" s="171">
        <v>5</v>
      </c>
      <c r="H4" s="238">
        <v>6</v>
      </c>
      <c r="I4" s="238">
        <v>7</v>
      </c>
      <c r="J4" s="238">
        <v>8</v>
      </c>
      <c r="K4" s="171">
        <v>6</v>
      </c>
      <c r="L4" s="171">
        <v>7</v>
      </c>
      <c r="M4" s="171">
        <v>8</v>
      </c>
      <c r="N4" s="171"/>
      <c r="O4" s="171"/>
      <c r="P4" s="171"/>
      <c r="Q4" s="171">
        <v>9</v>
      </c>
      <c r="R4" s="171">
        <v>10</v>
      </c>
      <c r="S4" s="171">
        <v>11</v>
      </c>
      <c r="T4" s="171">
        <v>12</v>
      </c>
      <c r="U4" s="171">
        <v>13</v>
      </c>
      <c r="V4" s="171">
        <v>14</v>
      </c>
      <c r="W4" s="171">
        <v>15</v>
      </c>
      <c r="X4" s="171">
        <v>16</v>
      </c>
      <c r="Y4" s="171">
        <v>16</v>
      </c>
      <c r="Z4" s="160">
        <v>7</v>
      </c>
      <c r="AA4" s="160">
        <v>8</v>
      </c>
    </row>
    <row r="5" spans="2:48">
      <c r="B5" s="169" t="s">
        <v>17</v>
      </c>
      <c r="C5" s="170" t="s">
        <v>18</v>
      </c>
      <c r="D5" s="171" t="s">
        <v>19</v>
      </c>
      <c r="E5" s="171" t="s">
        <v>19</v>
      </c>
      <c r="F5" s="239">
        <f>SUM(K5:Y5)</f>
        <v>0</v>
      </c>
      <c r="G5" s="240">
        <f>'2026'!F5</f>
        <v>0</v>
      </c>
      <c r="H5" s="240">
        <f>'2027'!F5</f>
        <v>0</v>
      </c>
      <c r="I5" s="240">
        <f>'2028'!F5</f>
        <v>0</v>
      </c>
      <c r="J5" s="240">
        <f>Разд.1.4!W5</f>
        <v>0</v>
      </c>
      <c r="K5" s="239"/>
      <c r="L5" s="239"/>
      <c r="M5" s="239"/>
      <c r="N5" s="239"/>
      <c r="O5" s="239"/>
      <c r="P5" s="239"/>
      <c r="Q5" s="239"/>
      <c r="R5" s="239"/>
      <c r="S5" s="239"/>
      <c r="T5" s="239"/>
      <c r="U5" s="239"/>
      <c r="V5" s="239"/>
      <c r="W5" s="239"/>
      <c r="X5" s="239"/>
      <c r="Y5" s="239"/>
      <c r="Z5" s="239"/>
      <c r="AA5" s="239"/>
    </row>
    <row r="6" spans="2:48">
      <c r="B6" s="169" t="s">
        <v>20</v>
      </c>
      <c r="C6" s="170" t="s">
        <v>21</v>
      </c>
      <c r="D6" s="171" t="s">
        <v>19</v>
      </c>
      <c r="E6" s="171" t="s">
        <v>19</v>
      </c>
      <c r="F6" s="239" t="e">
        <f>+F5+F7-F29</f>
        <v>#REF!</v>
      </c>
      <c r="G6" s="240">
        <f>'2026'!F6</f>
        <v>0</v>
      </c>
      <c r="H6" s="240">
        <f>'2027'!F6</f>
        <v>0</v>
      </c>
      <c r="I6" s="240">
        <f>'2028'!F6</f>
        <v>0</v>
      </c>
      <c r="J6" s="240">
        <f>Разд.1.4!W6</f>
        <v>0</v>
      </c>
      <c r="K6" s="239" t="e">
        <f t="shared" ref="K6:Z6" si="0">+K5+K7-K29</f>
        <v>#REF!</v>
      </c>
      <c r="L6" s="239" t="e">
        <f t="shared" si="0"/>
        <v>#REF!</v>
      </c>
      <c r="M6" s="239" t="e">
        <f t="shared" si="0"/>
        <v>#REF!</v>
      </c>
      <c r="N6" s="239" t="e">
        <f t="shared" si="0"/>
        <v>#REF!</v>
      </c>
      <c r="O6" s="239" t="e">
        <f t="shared" si="0"/>
        <v>#REF!</v>
      </c>
      <c r="P6" s="239" t="e">
        <f t="shared" si="0"/>
        <v>#REF!</v>
      </c>
      <c r="Q6" s="239" t="e">
        <f t="shared" si="0"/>
        <v>#REF!</v>
      </c>
      <c r="R6" s="239" t="e">
        <f t="shared" si="0"/>
        <v>#REF!</v>
      </c>
      <c r="S6" s="239" t="e">
        <f t="shared" si="0"/>
        <v>#REF!</v>
      </c>
      <c r="T6" s="239" t="e">
        <f t="shared" si="0"/>
        <v>#REF!</v>
      </c>
      <c r="U6" s="239" t="e">
        <f t="shared" si="0"/>
        <v>#REF!</v>
      </c>
      <c r="V6" s="239" t="e">
        <f t="shared" si="0"/>
        <v>#REF!</v>
      </c>
      <c r="W6" s="239" t="e">
        <f t="shared" si="0"/>
        <v>#REF!</v>
      </c>
      <c r="X6" s="239" t="e">
        <f t="shared" si="0"/>
        <v>#REF!</v>
      </c>
      <c r="Y6" s="239" t="e">
        <f t="shared" si="0"/>
        <v>#REF!</v>
      </c>
      <c r="Z6" s="239" t="e">
        <f t="shared" si="0"/>
        <v>#REF!</v>
      </c>
      <c r="AA6" s="239"/>
    </row>
    <row r="7" spans="2:48">
      <c r="B7" s="169" t="s">
        <v>22</v>
      </c>
      <c r="C7" s="170" t="s">
        <v>27</v>
      </c>
      <c r="D7" s="171"/>
      <c r="E7" s="241"/>
      <c r="F7" s="239" t="e">
        <f>+F8+F10+F13+F15+F22+F25</f>
        <v>#REF!</v>
      </c>
      <c r="G7" s="240">
        <f>'2026'!F7</f>
        <v>107081400</v>
      </c>
      <c r="H7" s="240">
        <f>'2027'!F7</f>
        <v>0</v>
      </c>
      <c r="I7" s="240">
        <f>'2028'!F7</f>
        <v>0</v>
      </c>
      <c r="J7" s="240">
        <f>Разд.1.4!W7</f>
        <v>0</v>
      </c>
      <c r="K7" s="239" t="e">
        <f t="shared" ref="K7:AA7" si="1">+K8+K10+K13+K15+K22+K25</f>
        <v>#REF!</v>
      </c>
      <c r="L7" s="239" t="e">
        <f t="shared" si="1"/>
        <v>#REF!</v>
      </c>
      <c r="M7" s="239" t="e">
        <f t="shared" si="1"/>
        <v>#REF!</v>
      </c>
      <c r="N7" s="239" t="e">
        <f t="shared" si="1"/>
        <v>#REF!</v>
      </c>
      <c r="O7" s="239" t="e">
        <f t="shared" si="1"/>
        <v>#REF!</v>
      </c>
      <c r="P7" s="239" t="e">
        <f t="shared" si="1"/>
        <v>#REF!</v>
      </c>
      <c r="Q7" s="239" t="e">
        <f t="shared" si="1"/>
        <v>#REF!</v>
      </c>
      <c r="R7" s="239" t="e">
        <f t="shared" si="1"/>
        <v>#REF!</v>
      </c>
      <c r="S7" s="239" t="e">
        <f t="shared" si="1"/>
        <v>#REF!</v>
      </c>
      <c r="T7" s="239" t="e">
        <f t="shared" si="1"/>
        <v>#REF!</v>
      </c>
      <c r="U7" s="239" t="e">
        <f t="shared" si="1"/>
        <v>#REF!</v>
      </c>
      <c r="V7" s="239" t="e">
        <f t="shared" si="1"/>
        <v>#REF!</v>
      </c>
      <c r="W7" s="239" t="e">
        <f t="shared" si="1"/>
        <v>#REF!</v>
      </c>
      <c r="X7" s="239" t="e">
        <f t="shared" si="1"/>
        <v>#REF!</v>
      </c>
      <c r="Y7" s="239" t="e">
        <f t="shared" si="1"/>
        <v>#REF!</v>
      </c>
      <c r="Z7" s="239" t="e">
        <f t="shared" si="1"/>
        <v>#REF!</v>
      </c>
      <c r="AA7" s="239" t="e">
        <f t="shared" si="1"/>
        <v>#REF!</v>
      </c>
    </row>
    <row r="8" spans="2:48" ht="30">
      <c r="B8" s="168" t="s">
        <v>28</v>
      </c>
      <c r="C8" s="159" t="s">
        <v>29</v>
      </c>
      <c r="D8" s="160">
        <v>120</v>
      </c>
      <c r="E8" s="242"/>
      <c r="F8" s="239"/>
      <c r="G8" s="240">
        <f>'2026'!F8</f>
        <v>0</v>
      </c>
      <c r="H8" s="240">
        <f>'2027'!F8</f>
        <v>0</v>
      </c>
      <c r="I8" s="240">
        <f>'2028'!F8</f>
        <v>0</v>
      </c>
      <c r="J8" s="240">
        <f>Разд.1.4!W8</f>
        <v>0</v>
      </c>
      <c r="K8" s="243"/>
      <c r="L8" s="243"/>
      <c r="M8" s="243"/>
      <c r="N8" s="243"/>
      <c r="O8" s="243"/>
      <c r="P8" s="243"/>
      <c r="Q8" s="243"/>
      <c r="R8" s="243"/>
      <c r="S8" s="243"/>
      <c r="T8" s="243"/>
      <c r="U8" s="243"/>
      <c r="V8" s="243"/>
      <c r="W8" s="243"/>
      <c r="X8" s="243"/>
      <c r="Y8" s="243"/>
      <c r="Z8" s="243"/>
      <c r="AA8" s="243"/>
    </row>
    <row r="9" spans="2:48">
      <c r="B9" s="168" t="s">
        <v>311</v>
      </c>
      <c r="C9" s="159" t="s">
        <v>30</v>
      </c>
      <c r="D9" s="160">
        <v>121</v>
      </c>
      <c r="E9" s="242"/>
      <c r="F9" s="239"/>
      <c r="G9" s="240">
        <f>'2026'!F9</f>
        <v>0</v>
      </c>
      <c r="H9" s="240">
        <f>'2027'!F9</f>
        <v>0</v>
      </c>
      <c r="I9" s="240">
        <f>'2028'!F9</f>
        <v>0</v>
      </c>
      <c r="J9" s="240">
        <f>Разд.1.4!W9</f>
        <v>0</v>
      </c>
      <c r="K9" s="243"/>
      <c r="L9" s="243"/>
      <c r="M9" s="243"/>
      <c r="N9" s="243"/>
      <c r="O9" s="243"/>
      <c r="P9" s="243"/>
      <c r="Q9" s="243"/>
      <c r="R9" s="243"/>
      <c r="S9" s="243"/>
      <c r="T9" s="243"/>
      <c r="U9" s="243"/>
      <c r="V9" s="243"/>
      <c r="W9" s="243"/>
      <c r="X9" s="243"/>
      <c r="Y9" s="243"/>
      <c r="Z9" s="243"/>
      <c r="AA9" s="243"/>
    </row>
    <row r="10" spans="2:48" ht="29.25">
      <c r="B10" s="244" t="s">
        <v>24</v>
      </c>
      <c r="C10" s="170" t="s">
        <v>31</v>
      </c>
      <c r="D10" s="171">
        <v>130</v>
      </c>
      <c r="E10" s="241"/>
      <c r="F10" s="239" t="e">
        <f>+F11+#REF!</f>
        <v>#REF!</v>
      </c>
      <c r="G10" s="240">
        <f>'2026'!F10</f>
        <v>107081400</v>
      </c>
      <c r="H10" s="240">
        <f>'2027'!F10</f>
        <v>0</v>
      </c>
      <c r="I10" s="240">
        <f>'2028'!F10</f>
        <v>0</v>
      </c>
      <c r="J10" s="240">
        <f>Разд.1.4!W10</f>
        <v>0</v>
      </c>
      <c r="K10" s="239" t="e">
        <f>+K11+#REF!</f>
        <v>#REF!</v>
      </c>
      <c r="L10" s="239" t="e">
        <f>+L11+#REF!</f>
        <v>#REF!</v>
      </c>
      <c r="M10" s="239" t="e">
        <f>+M11+#REF!</f>
        <v>#REF!</v>
      </c>
      <c r="N10" s="239" t="e">
        <f>+N11+#REF!</f>
        <v>#REF!</v>
      </c>
      <c r="O10" s="239" t="e">
        <f>+O11+#REF!</f>
        <v>#REF!</v>
      </c>
      <c r="P10" s="239" t="e">
        <f>+P11+#REF!</f>
        <v>#REF!</v>
      </c>
      <c r="Q10" s="239" t="e">
        <f>+Q11+#REF!</f>
        <v>#REF!</v>
      </c>
      <c r="R10" s="239" t="e">
        <f>+R11+#REF!</f>
        <v>#REF!</v>
      </c>
      <c r="S10" s="239" t="e">
        <f>+S11+#REF!</f>
        <v>#REF!</v>
      </c>
      <c r="T10" s="239" t="e">
        <f>+T11+#REF!</f>
        <v>#REF!</v>
      </c>
      <c r="U10" s="239" t="e">
        <f>+U11+#REF!</f>
        <v>#REF!</v>
      </c>
      <c r="V10" s="239" t="e">
        <f>+V11+#REF!</f>
        <v>#REF!</v>
      </c>
      <c r="W10" s="239" t="e">
        <f>+W11+#REF!</f>
        <v>#REF!</v>
      </c>
      <c r="X10" s="239" t="e">
        <f>+X11+#REF!</f>
        <v>#REF!</v>
      </c>
      <c r="Y10" s="239" t="e">
        <f>+Y11+#REF!</f>
        <v>#REF!</v>
      </c>
      <c r="Z10" s="239" t="e">
        <f>+Z11+#REF!</f>
        <v>#REF!</v>
      </c>
      <c r="AA10" s="239" t="e">
        <f>+AA11+#REF!</f>
        <v>#REF!</v>
      </c>
      <c r="AU10" s="557">
        <f>G10+G13+G15+G25</f>
        <v>107081400</v>
      </c>
      <c r="AV10" s="558"/>
    </row>
    <row r="11" spans="2:48" ht="60">
      <c r="B11" s="161" t="s">
        <v>32</v>
      </c>
      <c r="C11" s="159" t="s">
        <v>33</v>
      </c>
      <c r="D11" s="160">
        <v>130</v>
      </c>
      <c r="E11" s="243"/>
      <c r="F11" s="239"/>
      <c r="G11" s="240">
        <f>'2026'!F11</f>
        <v>107081400</v>
      </c>
      <c r="H11" s="240">
        <f>'2027'!F11</f>
        <v>0</v>
      </c>
      <c r="I11" s="240">
        <f>'2028'!F11</f>
        <v>0</v>
      </c>
      <c r="J11" s="240">
        <f>Разд.1.4!W11</f>
        <v>0</v>
      </c>
      <c r="K11" s="243"/>
      <c r="L11" s="243"/>
      <c r="M11" s="243"/>
      <c r="N11" s="243"/>
      <c r="O11" s="243"/>
      <c r="P11" s="243"/>
      <c r="Q11" s="243"/>
      <c r="R11" s="243"/>
      <c r="S11" s="243"/>
      <c r="T11" s="243"/>
      <c r="U11" s="243"/>
      <c r="V11" s="243"/>
      <c r="W11" s="243"/>
      <c r="X11" s="243"/>
      <c r="Y11" s="243"/>
      <c r="Z11" s="243"/>
      <c r="AA11" s="243"/>
    </row>
    <row r="12" spans="2:48">
      <c r="B12" s="504" t="s">
        <v>337</v>
      </c>
      <c r="C12" s="159" t="s">
        <v>338</v>
      </c>
      <c r="D12" s="160">
        <v>130</v>
      </c>
      <c r="E12" s="242"/>
      <c r="F12" s="239"/>
      <c r="G12" s="240">
        <f>'2026'!F12</f>
        <v>0</v>
      </c>
      <c r="H12" s="240">
        <f>'2027'!F12</f>
        <v>0</v>
      </c>
      <c r="I12" s="240">
        <f>'2028'!F12</f>
        <v>0</v>
      </c>
      <c r="J12" s="240">
        <f>Разд.1.4!W12</f>
        <v>0</v>
      </c>
      <c r="K12" s="243"/>
      <c r="L12" s="243"/>
      <c r="M12" s="243"/>
      <c r="N12" s="243"/>
      <c r="O12" s="243"/>
      <c r="P12" s="243"/>
      <c r="Q12" s="243"/>
      <c r="R12" s="243"/>
      <c r="S12" s="243"/>
      <c r="T12" s="243"/>
      <c r="U12" s="243"/>
      <c r="V12" s="243"/>
      <c r="W12" s="243"/>
      <c r="X12" s="243"/>
      <c r="Y12" s="243"/>
      <c r="Z12" s="243"/>
      <c r="AA12" s="243"/>
    </row>
    <row r="13" spans="2:48" ht="29.25">
      <c r="B13" s="244" t="s">
        <v>25</v>
      </c>
      <c r="C13" s="170" t="s">
        <v>34</v>
      </c>
      <c r="D13" s="171">
        <v>140</v>
      </c>
      <c r="E13" s="241"/>
      <c r="F13" s="239" t="e">
        <f>+F14+#REF!</f>
        <v>#REF!</v>
      </c>
      <c r="G13" s="240">
        <f>'2026'!F13</f>
        <v>0</v>
      </c>
      <c r="H13" s="240">
        <f>'2027'!F13</f>
        <v>0</v>
      </c>
      <c r="I13" s="240">
        <f>'2028'!F13</f>
        <v>0</v>
      </c>
      <c r="J13" s="240">
        <f>Разд.1.4!W13</f>
        <v>0</v>
      </c>
      <c r="K13" s="239" t="e">
        <f>+K14+#REF!</f>
        <v>#REF!</v>
      </c>
      <c r="L13" s="239" t="e">
        <f>+L14+#REF!</f>
        <v>#REF!</v>
      </c>
      <c r="M13" s="239" t="e">
        <f>+M14+#REF!</f>
        <v>#REF!</v>
      </c>
      <c r="N13" s="239" t="e">
        <f>+N14+#REF!</f>
        <v>#REF!</v>
      </c>
      <c r="O13" s="239" t="e">
        <f>+O14+#REF!</f>
        <v>#REF!</v>
      </c>
      <c r="P13" s="239" t="e">
        <f>+P14+#REF!</f>
        <v>#REF!</v>
      </c>
      <c r="Q13" s="239" t="e">
        <f>+Q14+#REF!</f>
        <v>#REF!</v>
      </c>
      <c r="R13" s="239" t="e">
        <f>+R14+#REF!</f>
        <v>#REF!</v>
      </c>
      <c r="S13" s="239" t="e">
        <f>+S14+#REF!</f>
        <v>#REF!</v>
      </c>
      <c r="T13" s="239" t="e">
        <f>+T14+#REF!</f>
        <v>#REF!</v>
      </c>
      <c r="U13" s="239" t="e">
        <f>+U14+#REF!</f>
        <v>#REF!</v>
      </c>
      <c r="V13" s="239" t="e">
        <f>+V14+#REF!</f>
        <v>#REF!</v>
      </c>
      <c r="W13" s="239" t="e">
        <f>+W14+#REF!</f>
        <v>#REF!</v>
      </c>
      <c r="X13" s="239" t="e">
        <f>+X14+#REF!</f>
        <v>#REF!</v>
      </c>
      <c r="Y13" s="239" t="e">
        <f>+Y14+#REF!</f>
        <v>#REF!</v>
      </c>
      <c r="Z13" s="239" t="e">
        <f>+Z14+#REF!</f>
        <v>#REF!</v>
      </c>
      <c r="AA13" s="239" t="e">
        <f>+AA14+#REF!</f>
        <v>#REF!</v>
      </c>
    </row>
    <row r="14" spans="2:48" ht="30">
      <c r="B14" s="504" t="s">
        <v>339</v>
      </c>
      <c r="C14" s="159" t="s">
        <v>35</v>
      </c>
      <c r="D14" s="160">
        <v>141</v>
      </c>
      <c r="E14" s="242"/>
      <c r="F14" s="239"/>
      <c r="G14" s="240">
        <f>'2026'!F14</f>
        <v>0</v>
      </c>
      <c r="H14" s="240">
        <f>'2027'!F14</f>
        <v>0</v>
      </c>
      <c r="I14" s="240">
        <f>'2028'!F14</f>
        <v>0</v>
      </c>
      <c r="J14" s="240">
        <f>Разд.1.4!W14</f>
        <v>0</v>
      </c>
      <c r="K14" s="243"/>
      <c r="L14" s="243"/>
      <c r="M14" s="243"/>
      <c r="N14" s="243"/>
      <c r="O14" s="243"/>
      <c r="P14" s="243"/>
      <c r="Q14" s="243"/>
      <c r="R14" s="243"/>
      <c r="S14" s="243"/>
      <c r="T14" s="243"/>
      <c r="U14" s="243"/>
      <c r="V14" s="243"/>
      <c r="W14" s="243"/>
      <c r="X14" s="243"/>
      <c r="Y14" s="243"/>
      <c r="Z14" s="243"/>
      <c r="AA14" s="243"/>
    </row>
    <row r="15" spans="2:48">
      <c r="B15" s="244" t="s">
        <v>26</v>
      </c>
      <c r="C15" s="170" t="s">
        <v>36</v>
      </c>
      <c r="D15" s="171">
        <v>150</v>
      </c>
      <c r="E15" s="241"/>
      <c r="F15" s="239"/>
      <c r="G15" s="240">
        <f>'2026'!F15</f>
        <v>0</v>
      </c>
      <c r="H15" s="240">
        <f>'2027'!F15</f>
        <v>0</v>
      </c>
      <c r="I15" s="240">
        <f>'2028'!F15</f>
        <v>0</v>
      </c>
      <c r="J15" s="240">
        <f>Разд.1.4!W15</f>
        <v>0</v>
      </c>
      <c r="K15" s="239"/>
      <c r="L15" s="239"/>
      <c r="M15" s="239"/>
      <c r="N15" s="239"/>
      <c r="O15" s="239"/>
      <c r="P15" s="239"/>
      <c r="Q15" s="239"/>
      <c r="R15" s="239"/>
      <c r="S15" s="239"/>
      <c r="T15" s="239"/>
      <c r="U15" s="239"/>
      <c r="V15" s="239"/>
      <c r="W15" s="239"/>
      <c r="X15" s="239"/>
      <c r="Y15" s="239"/>
      <c r="Z15" s="239"/>
      <c r="AA15" s="239"/>
    </row>
    <row r="16" spans="2:48">
      <c r="B16" s="505" t="s">
        <v>350</v>
      </c>
      <c r="C16" s="159" t="s">
        <v>202</v>
      </c>
      <c r="D16" s="245">
        <v>150</v>
      </c>
      <c r="E16" s="241"/>
      <c r="F16" s="239"/>
      <c r="G16" s="240">
        <f>'2026'!F16</f>
        <v>0</v>
      </c>
      <c r="H16" s="240">
        <f>'2027'!F16</f>
        <v>0</v>
      </c>
      <c r="I16" s="240">
        <f>'2028'!F16</f>
        <v>0</v>
      </c>
      <c r="J16" s="240">
        <f>Разд.1.4!W16</f>
        <v>0</v>
      </c>
      <c r="K16" s="239"/>
      <c r="L16" s="239"/>
      <c r="M16" s="239"/>
      <c r="N16" s="239"/>
      <c r="O16" s="239"/>
      <c r="P16" s="239"/>
      <c r="Q16" s="239"/>
      <c r="R16" s="239"/>
      <c r="S16" s="239"/>
      <c r="T16" s="239"/>
      <c r="U16" s="239"/>
      <c r="V16" s="239"/>
      <c r="W16" s="239"/>
      <c r="X16" s="239"/>
      <c r="Y16" s="239"/>
      <c r="Z16" s="239"/>
      <c r="AA16" s="239"/>
    </row>
    <row r="17" spans="2:27">
      <c r="B17" s="505" t="s">
        <v>40</v>
      </c>
      <c r="C17" s="159" t="s">
        <v>203</v>
      </c>
      <c r="D17" s="245">
        <v>150</v>
      </c>
      <c r="E17" s="241"/>
      <c r="F17" s="239"/>
      <c r="G17" s="240">
        <f>'2026'!F17</f>
        <v>0</v>
      </c>
      <c r="H17" s="240">
        <f>'2027'!F17</f>
        <v>0</v>
      </c>
      <c r="I17" s="240">
        <f>'2028'!F17</f>
        <v>0</v>
      </c>
      <c r="J17" s="240">
        <f>Разд.1.4!W17</f>
        <v>0</v>
      </c>
      <c r="K17" s="239"/>
      <c r="L17" s="239"/>
      <c r="M17" s="239"/>
      <c r="N17" s="239"/>
      <c r="O17" s="239"/>
      <c r="P17" s="239"/>
      <c r="Q17" s="239"/>
      <c r="R17" s="239"/>
      <c r="S17" s="239"/>
      <c r="T17" s="239"/>
      <c r="U17" s="239"/>
      <c r="V17" s="239"/>
      <c r="W17" s="239"/>
      <c r="X17" s="239"/>
      <c r="Y17" s="239"/>
      <c r="Z17" s="239"/>
      <c r="AA17" s="239"/>
    </row>
    <row r="18" spans="2:27">
      <c r="B18" s="505" t="s">
        <v>341</v>
      </c>
      <c r="C18" s="159" t="s">
        <v>204</v>
      </c>
      <c r="D18" s="245">
        <v>150</v>
      </c>
      <c r="E18" s="241"/>
      <c r="F18" s="239"/>
      <c r="G18" s="240">
        <f>'2026'!F18</f>
        <v>0</v>
      </c>
      <c r="H18" s="240">
        <f>'2027'!F18</f>
        <v>0</v>
      </c>
      <c r="I18" s="240">
        <f>'2028'!F18</f>
        <v>0</v>
      </c>
      <c r="J18" s="240">
        <f>Разд.1.4!W18</f>
        <v>0</v>
      </c>
      <c r="K18" s="239"/>
      <c r="L18" s="239"/>
      <c r="M18" s="239"/>
      <c r="N18" s="239"/>
      <c r="O18" s="239"/>
      <c r="P18" s="239"/>
      <c r="Q18" s="239"/>
      <c r="R18" s="239"/>
      <c r="S18" s="239"/>
      <c r="T18" s="239"/>
      <c r="U18" s="239"/>
      <c r="V18" s="239"/>
      <c r="W18" s="239"/>
      <c r="X18" s="239"/>
      <c r="Y18" s="239"/>
      <c r="Z18" s="239"/>
      <c r="AA18" s="239"/>
    </row>
    <row r="19" spans="2:27">
      <c r="B19" s="505" t="s">
        <v>342</v>
      </c>
      <c r="C19" s="159" t="s">
        <v>343</v>
      </c>
      <c r="D19" s="245">
        <v>150</v>
      </c>
      <c r="E19" s="241"/>
      <c r="F19" s="239"/>
      <c r="G19" s="240">
        <f>'2026'!F19</f>
        <v>0</v>
      </c>
      <c r="H19" s="240">
        <f>'2027'!F19</f>
        <v>0</v>
      </c>
      <c r="I19" s="240">
        <f>'2028'!F19</f>
        <v>0</v>
      </c>
      <c r="J19" s="240">
        <f>Разд.1.4!W19</f>
        <v>0</v>
      </c>
      <c r="K19" s="239"/>
      <c r="L19" s="239"/>
      <c r="M19" s="239"/>
      <c r="N19" s="239"/>
      <c r="O19" s="239"/>
      <c r="P19" s="239"/>
      <c r="Q19" s="239"/>
      <c r="R19" s="239"/>
      <c r="S19" s="239"/>
      <c r="T19" s="239"/>
      <c r="U19" s="239"/>
      <c r="V19" s="239"/>
      <c r="W19" s="239"/>
      <c r="X19" s="239"/>
      <c r="Y19" s="239"/>
      <c r="Z19" s="239"/>
      <c r="AA19" s="239"/>
    </row>
    <row r="20" spans="2:27">
      <c r="B20" s="505" t="s">
        <v>344</v>
      </c>
      <c r="C20" s="159" t="s">
        <v>345</v>
      </c>
      <c r="D20" s="245">
        <v>150</v>
      </c>
      <c r="E20" s="241"/>
      <c r="F20" s="239"/>
      <c r="G20" s="240">
        <f>'2026'!F20</f>
        <v>0</v>
      </c>
      <c r="H20" s="240">
        <f>'2027'!F20</f>
        <v>0</v>
      </c>
      <c r="I20" s="240">
        <f>'2028'!F20</f>
        <v>0</v>
      </c>
      <c r="J20" s="240">
        <f>Разд.1.4!W20</f>
        <v>0</v>
      </c>
      <c r="K20" s="239"/>
      <c r="L20" s="239"/>
      <c r="M20" s="239"/>
      <c r="N20" s="239"/>
      <c r="O20" s="239"/>
      <c r="P20" s="239"/>
      <c r="Q20" s="239"/>
      <c r="R20" s="239"/>
      <c r="S20" s="239"/>
      <c r="T20" s="239"/>
      <c r="U20" s="239"/>
      <c r="V20" s="239"/>
      <c r="W20" s="239"/>
      <c r="X20" s="239"/>
      <c r="Y20" s="239"/>
      <c r="Z20" s="239"/>
      <c r="AA20" s="239"/>
    </row>
    <row r="21" spans="2:27" ht="30">
      <c r="B21" s="505" t="s">
        <v>346</v>
      </c>
      <c r="C21" s="159" t="s">
        <v>347</v>
      </c>
      <c r="D21" s="245">
        <v>150</v>
      </c>
      <c r="E21" s="241"/>
      <c r="F21" s="239"/>
      <c r="G21" s="240">
        <f>'2026'!F21</f>
        <v>0</v>
      </c>
      <c r="H21" s="240">
        <f>'2027'!F21</f>
        <v>0</v>
      </c>
      <c r="I21" s="240">
        <f>'2028'!F21</f>
        <v>0</v>
      </c>
      <c r="J21" s="240">
        <f>Разд.1.4!W21</f>
        <v>0</v>
      </c>
      <c r="K21" s="239"/>
      <c r="L21" s="239"/>
      <c r="M21" s="239"/>
      <c r="N21" s="239"/>
      <c r="O21" s="239"/>
      <c r="P21" s="239"/>
      <c r="Q21" s="239"/>
      <c r="R21" s="239"/>
      <c r="S21" s="239"/>
      <c r="T21" s="239"/>
      <c r="U21" s="239"/>
      <c r="V21" s="239"/>
      <c r="W21" s="239"/>
      <c r="X21" s="239"/>
      <c r="Y21" s="239"/>
      <c r="Z21" s="239"/>
      <c r="AA21" s="239"/>
    </row>
    <row r="22" spans="2:27">
      <c r="B22" s="505" t="s">
        <v>348</v>
      </c>
      <c r="C22" s="159" t="s">
        <v>349</v>
      </c>
      <c r="D22" s="245">
        <v>150</v>
      </c>
      <c r="E22" s="242"/>
      <c r="F22" s="239"/>
      <c r="G22" s="240">
        <f>'2026'!F22</f>
        <v>0</v>
      </c>
      <c r="H22" s="240">
        <f>'2027'!F22</f>
        <v>0</v>
      </c>
      <c r="I22" s="240">
        <f>'2028'!F22</f>
        <v>0</v>
      </c>
      <c r="J22" s="240">
        <f>Разд.1.4!W22</f>
        <v>0</v>
      </c>
      <c r="K22" s="243"/>
      <c r="L22" s="243"/>
      <c r="M22" s="243"/>
      <c r="N22" s="243"/>
      <c r="O22" s="243"/>
      <c r="P22" s="243"/>
      <c r="Q22" s="243"/>
      <c r="R22" s="243"/>
      <c r="S22" s="243"/>
      <c r="T22" s="243"/>
      <c r="U22" s="243"/>
      <c r="V22" s="243"/>
      <c r="W22" s="243"/>
      <c r="X22" s="243"/>
      <c r="Y22" s="243"/>
      <c r="Z22" s="243"/>
      <c r="AA22" s="243"/>
    </row>
    <row r="23" spans="2:27">
      <c r="B23" s="420" t="s">
        <v>37</v>
      </c>
      <c r="C23" s="170" t="s">
        <v>38</v>
      </c>
      <c r="D23" s="246">
        <v>180</v>
      </c>
      <c r="E23" s="241"/>
      <c r="F23" s="239" t="e">
        <f>+F24+#REF!+#REF!</f>
        <v>#REF!</v>
      </c>
      <c r="G23" s="240">
        <f>'2026'!F23</f>
        <v>0</v>
      </c>
      <c r="H23" s="240">
        <f>'2027'!F23</f>
        <v>0</v>
      </c>
      <c r="I23" s="240">
        <f>'2028'!F23</f>
        <v>0</v>
      </c>
      <c r="J23" s="240">
        <f>Разд.1.4!W23</f>
        <v>0</v>
      </c>
      <c r="K23" s="239" t="e">
        <f>+K24+#REF!+#REF!</f>
        <v>#REF!</v>
      </c>
      <c r="L23" s="239" t="e">
        <f>+L24+#REF!+#REF!</f>
        <v>#REF!</v>
      </c>
      <c r="M23" s="239" t="e">
        <f>+M24+#REF!+#REF!</f>
        <v>#REF!</v>
      </c>
      <c r="N23" s="239" t="e">
        <f>+N24+#REF!+#REF!</f>
        <v>#REF!</v>
      </c>
      <c r="O23" s="239" t="e">
        <f>+O24+#REF!+#REF!</f>
        <v>#REF!</v>
      </c>
      <c r="P23" s="239" t="e">
        <f>+P24+#REF!+#REF!</f>
        <v>#REF!</v>
      </c>
      <c r="Q23" s="239" t="e">
        <f>+Q24+#REF!+#REF!</f>
        <v>#REF!</v>
      </c>
      <c r="R23" s="239" t="e">
        <f>+R24+#REF!+#REF!</f>
        <v>#REF!</v>
      </c>
      <c r="S23" s="239" t="e">
        <f>+S24+#REF!+#REF!</f>
        <v>#REF!</v>
      </c>
      <c r="T23" s="239" t="e">
        <f>+T24+#REF!+#REF!</f>
        <v>#REF!</v>
      </c>
      <c r="U23" s="239" t="e">
        <f>+U24+#REF!+#REF!</f>
        <v>#REF!</v>
      </c>
      <c r="V23" s="239" t="e">
        <f>+V24+#REF!+#REF!</f>
        <v>#REF!</v>
      </c>
      <c r="W23" s="239" t="e">
        <f>+W24+#REF!+#REF!</f>
        <v>#REF!</v>
      </c>
      <c r="X23" s="239" t="e">
        <f>+X24+#REF!+#REF!</f>
        <v>#REF!</v>
      </c>
      <c r="Y23" s="239" t="e">
        <f>+Y24+#REF!</f>
        <v>#REF!</v>
      </c>
      <c r="Z23" s="239" t="e">
        <f>+Z24+#REF!</f>
        <v>#REF!</v>
      </c>
      <c r="AA23" s="239" t="e">
        <f>+AA24+#REF!</f>
        <v>#REF!</v>
      </c>
    </row>
    <row r="24" spans="2:27">
      <c r="B24" s="421" t="s">
        <v>23</v>
      </c>
      <c r="C24" s="159" t="s">
        <v>39</v>
      </c>
      <c r="D24" s="245">
        <v>180</v>
      </c>
      <c r="E24" s="242"/>
      <c r="F24" s="239" t="e">
        <f>+#REF!+#REF!+#REF!</f>
        <v>#REF!</v>
      </c>
      <c r="G24" s="240">
        <f>'2026'!F24</f>
        <v>0</v>
      </c>
      <c r="H24" s="240">
        <f>'2027'!F24</f>
        <v>0</v>
      </c>
      <c r="I24" s="240">
        <f>'2028'!F24</f>
        <v>0</v>
      </c>
      <c r="J24" s="240">
        <f>Разд.1.4!W24</f>
        <v>0</v>
      </c>
      <c r="K24" s="243" t="e">
        <f>+#REF!+#REF!+#REF!</f>
        <v>#REF!</v>
      </c>
      <c r="L24" s="243" t="e">
        <f>+#REF!+#REF!+#REF!</f>
        <v>#REF!</v>
      </c>
      <c r="M24" s="243" t="e">
        <f>+#REF!+#REF!+#REF!</f>
        <v>#REF!</v>
      </c>
      <c r="N24" s="243" t="e">
        <f>+#REF!+#REF!+#REF!</f>
        <v>#REF!</v>
      </c>
      <c r="O24" s="243" t="e">
        <f>+#REF!+#REF!+#REF!</f>
        <v>#REF!</v>
      </c>
      <c r="P24" s="243" t="e">
        <f>+#REF!+#REF!+#REF!</f>
        <v>#REF!</v>
      </c>
      <c r="Q24" s="243" t="e">
        <f>+#REF!+#REF!+#REF!</f>
        <v>#REF!</v>
      </c>
      <c r="R24" s="243" t="e">
        <f>+#REF!+#REF!+#REF!</f>
        <v>#REF!</v>
      </c>
      <c r="S24" s="243" t="e">
        <f>+#REF!+#REF!+#REF!</f>
        <v>#REF!</v>
      </c>
      <c r="T24" s="243" t="e">
        <f>+#REF!+#REF!+#REF!</f>
        <v>#REF!</v>
      </c>
      <c r="U24" s="243" t="e">
        <f>+#REF!+#REF!+#REF!</f>
        <v>#REF!</v>
      </c>
      <c r="V24" s="243" t="e">
        <f>+#REF!+#REF!+#REF!</f>
        <v>#REF!</v>
      </c>
      <c r="W24" s="243" t="e">
        <f>+#REF!+#REF!+#REF!</f>
        <v>#REF!</v>
      </c>
      <c r="X24" s="243" t="e">
        <f>+#REF!+#REF!+#REF!</f>
        <v>#REF!</v>
      </c>
      <c r="Y24" s="243" t="e">
        <f>+#REF!+#REF!+#REF!</f>
        <v>#REF!</v>
      </c>
      <c r="Z24" s="243" t="e">
        <f>+#REF!+#REF!+#REF!</f>
        <v>#REF!</v>
      </c>
      <c r="AA24" s="243" t="e">
        <f>+#REF!+#REF!+#REF!</f>
        <v>#REF!</v>
      </c>
    </row>
    <row r="25" spans="2:27" ht="29.25">
      <c r="B25" s="169" t="s">
        <v>41</v>
      </c>
      <c r="C25" s="170" t="s">
        <v>42</v>
      </c>
      <c r="D25" s="171"/>
      <c r="E25" s="241"/>
      <c r="F25" s="239"/>
      <c r="G25" s="240">
        <f>'2026'!F25</f>
        <v>0</v>
      </c>
      <c r="H25" s="240">
        <f>'2027'!F25</f>
        <v>0</v>
      </c>
      <c r="I25" s="240">
        <f>'2028'!F25</f>
        <v>0</v>
      </c>
      <c r="J25" s="240">
        <f>Разд.1.4!W25</f>
        <v>0</v>
      </c>
      <c r="K25" s="239"/>
      <c r="L25" s="239"/>
      <c r="M25" s="239"/>
      <c r="N25" s="239"/>
      <c r="O25" s="239"/>
      <c r="P25" s="239"/>
      <c r="Q25" s="239"/>
      <c r="R25" s="239"/>
      <c r="S25" s="239"/>
      <c r="T25" s="239"/>
      <c r="U25" s="239"/>
      <c r="V25" s="239"/>
      <c r="W25" s="239"/>
      <c r="X25" s="239"/>
      <c r="Y25" s="239"/>
      <c r="Z25" s="239"/>
      <c r="AA25" s="239"/>
    </row>
    <row r="26" spans="2:27">
      <c r="B26" s="422" t="s">
        <v>315</v>
      </c>
      <c r="C26" s="288" t="s">
        <v>316</v>
      </c>
      <c r="D26" s="179">
        <v>172</v>
      </c>
      <c r="E26" s="242"/>
      <c r="F26" s="239"/>
      <c r="G26" s="240">
        <f>'2026'!F26</f>
        <v>0</v>
      </c>
      <c r="H26" s="240">
        <f>'2027'!F26</f>
        <v>0</v>
      </c>
      <c r="I26" s="240">
        <f>'2028'!F26</f>
        <v>0</v>
      </c>
      <c r="J26" s="240">
        <f>Разд.1.4!W26</f>
        <v>0</v>
      </c>
      <c r="K26" s="243"/>
      <c r="L26" s="243"/>
      <c r="M26" s="243"/>
      <c r="N26" s="243"/>
      <c r="O26" s="243"/>
      <c r="P26" s="243"/>
      <c r="Q26" s="243"/>
      <c r="R26" s="243"/>
      <c r="S26" s="243"/>
      <c r="T26" s="243"/>
      <c r="U26" s="243"/>
      <c r="V26" s="243"/>
      <c r="W26" s="243"/>
      <c r="X26" s="243"/>
      <c r="Y26" s="243"/>
      <c r="Z26" s="243"/>
      <c r="AA26" s="243"/>
    </row>
    <row r="27" spans="2:27">
      <c r="B27" s="168" t="s">
        <v>43</v>
      </c>
      <c r="C27" s="159" t="s">
        <v>44</v>
      </c>
      <c r="D27" s="160" t="s">
        <v>19</v>
      </c>
      <c r="E27" s="242"/>
      <c r="F27" s="239"/>
      <c r="G27" s="240">
        <f>'2026'!F27</f>
        <v>0</v>
      </c>
      <c r="H27" s="240">
        <f>'2027'!F27</f>
        <v>0</v>
      </c>
      <c r="I27" s="240">
        <f>'2028'!F27</f>
        <v>0</v>
      </c>
      <c r="J27" s="240">
        <f>Разд.1.4!W27</f>
        <v>0</v>
      </c>
      <c r="K27" s="243"/>
      <c r="L27" s="243"/>
      <c r="M27" s="243"/>
      <c r="N27" s="243"/>
      <c r="O27" s="243"/>
      <c r="P27" s="243"/>
      <c r="Q27" s="243"/>
      <c r="R27" s="243"/>
      <c r="S27" s="243"/>
      <c r="T27" s="243"/>
      <c r="U27" s="243"/>
      <c r="V27" s="243"/>
      <c r="W27" s="243"/>
      <c r="X27" s="243"/>
      <c r="Y27" s="243"/>
      <c r="Z27" s="243"/>
      <c r="AA27" s="243"/>
    </row>
    <row r="28" spans="2:27" ht="45.75" thickBot="1">
      <c r="B28" s="402" t="s">
        <v>183</v>
      </c>
      <c r="C28" s="403" t="s">
        <v>45</v>
      </c>
      <c r="D28" s="404">
        <v>510</v>
      </c>
      <c r="E28" s="405"/>
      <c r="F28" s="406"/>
      <c r="G28" s="407">
        <f>'2026'!F28</f>
        <v>0</v>
      </c>
      <c r="H28" s="407">
        <f>'2027'!F28</f>
        <v>0</v>
      </c>
      <c r="I28" s="407">
        <f>'2028'!F28</f>
        <v>0</v>
      </c>
      <c r="J28" s="407" t="str">
        <f>Разд.1.4!W28</f>
        <v>Х</v>
      </c>
      <c r="K28" s="243"/>
      <c r="L28" s="243"/>
      <c r="M28" s="243"/>
      <c r="N28" s="243"/>
      <c r="O28" s="243"/>
      <c r="P28" s="243"/>
      <c r="Q28" s="243"/>
      <c r="R28" s="243"/>
      <c r="S28" s="243"/>
      <c r="T28" s="243"/>
      <c r="U28" s="243"/>
      <c r="V28" s="243"/>
      <c r="W28" s="243"/>
      <c r="X28" s="243"/>
      <c r="Y28" s="243"/>
      <c r="Z28" s="243"/>
      <c r="AA28" s="247" t="s">
        <v>19</v>
      </c>
    </row>
    <row r="29" spans="2:27" ht="15.75" thickBot="1">
      <c r="B29" s="413" t="s">
        <v>46</v>
      </c>
      <c r="C29" s="414" t="s">
        <v>49</v>
      </c>
      <c r="D29" s="415" t="s">
        <v>19</v>
      </c>
      <c r="E29" s="416"/>
      <c r="F29" s="417" t="e">
        <f>+F30+F42+F48+F52+F59+F61+F78+F82</f>
        <v>#REF!</v>
      </c>
      <c r="G29" s="418">
        <f>'2026'!F29</f>
        <v>107081400</v>
      </c>
      <c r="H29" s="418">
        <f>'2027'!F29</f>
        <v>0</v>
      </c>
      <c r="I29" s="418">
        <f>'2028'!F29</f>
        <v>0</v>
      </c>
      <c r="J29" s="419" t="str">
        <f>Разд.1.4!W29</f>
        <v>Х</v>
      </c>
      <c r="K29" s="401" t="e">
        <f t="shared" ref="K29:Z29" si="2">+K30+K42+K48+K52+K59+K61+K78+K82</f>
        <v>#REF!</v>
      </c>
      <c r="L29" s="239" t="e">
        <f t="shared" si="2"/>
        <v>#REF!</v>
      </c>
      <c r="M29" s="239" t="e">
        <f t="shared" si="2"/>
        <v>#REF!</v>
      </c>
      <c r="N29" s="239" t="e">
        <f t="shared" si="2"/>
        <v>#REF!</v>
      </c>
      <c r="O29" s="239" t="e">
        <f t="shared" si="2"/>
        <v>#REF!</v>
      </c>
      <c r="P29" s="239" t="e">
        <f t="shared" si="2"/>
        <v>#REF!</v>
      </c>
      <c r="Q29" s="239" t="e">
        <f t="shared" si="2"/>
        <v>#REF!</v>
      </c>
      <c r="R29" s="239" t="e">
        <f t="shared" si="2"/>
        <v>#REF!</v>
      </c>
      <c r="S29" s="239" t="e">
        <f t="shared" si="2"/>
        <v>#REF!</v>
      </c>
      <c r="T29" s="239" t="e">
        <f t="shared" si="2"/>
        <v>#REF!</v>
      </c>
      <c r="U29" s="239" t="e">
        <f t="shared" si="2"/>
        <v>#REF!</v>
      </c>
      <c r="V29" s="239" t="e">
        <f t="shared" si="2"/>
        <v>#REF!</v>
      </c>
      <c r="W29" s="239" t="e">
        <f t="shared" si="2"/>
        <v>#REF!</v>
      </c>
      <c r="X29" s="239" t="e">
        <f t="shared" si="2"/>
        <v>#REF!</v>
      </c>
      <c r="Y29" s="239">
        <f t="shared" si="2"/>
        <v>0</v>
      </c>
      <c r="Z29" s="239">
        <f t="shared" si="2"/>
        <v>0</v>
      </c>
      <c r="AA29" s="248" t="s">
        <v>19</v>
      </c>
    </row>
    <row r="30" spans="2:27" ht="29.25">
      <c r="B30" s="408" t="s">
        <v>47</v>
      </c>
      <c r="C30" s="409" t="s">
        <v>50</v>
      </c>
      <c r="D30" s="238" t="s">
        <v>19</v>
      </c>
      <c r="E30" s="410"/>
      <c r="F30" s="411">
        <f>+F31+F34+F37+F38+F39</f>
        <v>0</v>
      </c>
      <c r="G30" s="412">
        <f>'2026'!F30</f>
        <v>95444400</v>
      </c>
      <c r="H30" s="412">
        <f>'2027'!F30</f>
        <v>0</v>
      </c>
      <c r="I30" s="412">
        <f>'2028'!F30</f>
        <v>0</v>
      </c>
      <c r="J30" s="412" t="str">
        <f>Разд.1.4!W30</f>
        <v>Х</v>
      </c>
      <c r="K30" s="239">
        <f>+K31+K34+K37+K38</f>
        <v>0</v>
      </c>
      <c r="L30" s="239">
        <f t="shared" ref="L30:X30" si="3">+L31+L34+L37+L38</f>
        <v>0</v>
      </c>
      <c r="M30" s="239">
        <f t="shared" si="3"/>
        <v>0</v>
      </c>
      <c r="N30" s="239">
        <f t="shared" si="3"/>
        <v>0</v>
      </c>
      <c r="O30" s="239">
        <f t="shared" si="3"/>
        <v>0</v>
      </c>
      <c r="P30" s="239">
        <f t="shared" si="3"/>
        <v>0</v>
      </c>
      <c r="Q30" s="239">
        <f t="shared" si="3"/>
        <v>0</v>
      </c>
      <c r="R30" s="239">
        <f t="shared" si="3"/>
        <v>0</v>
      </c>
      <c r="S30" s="239">
        <f t="shared" si="3"/>
        <v>0</v>
      </c>
      <c r="T30" s="239">
        <f t="shared" si="3"/>
        <v>0</v>
      </c>
      <c r="U30" s="239">
        <f t="shared" si="3"/>
        <v>0</v>
      </c>
      <c r="V30" s="239">
        <f t="shared" si="3"/>
        <v>0</v>
      </c>
      <c r="W30" s="239">
        <f t="shared" si="3"/>
        <v>0</v>
      </c>
      <c r="X30" s="239">
        <f t="shared" si="3"/>
        <v>0</v>
      </c>
      <c r="Y30" s="239"/>
      <c r="Z30" s="239"/>
      <c r="AA30" s="248" t="s">
        <v>19</v>
      </c>
    </row>
    <row r="31" spans="2:27" ht="30">
      <c r="B31" s="161" t="s">
        <v>48</v>
      </c>
      <c r="C31" s="159" t="s">
        <v>51</v>
      </c>
      <c r="D31" s="160">
        <v>111</v>
      </c>
      <c r="E31" s="242"/>
      <c r="F31" s="239">
        <f>SUM(K31:Y31)</f>
        <v>0</v>
      </c>
      <c r="G31" s="240">
        <f>'2026'!F31</f>
        <v>73305606</v>
      </c>
      <c r="H31" s="240">
        <f>'2027'!F31</f>
        <v>0</v>
      </c>
      <c r="I31" s="240">
        <f>'2028'!F31</f>
        <v>0</v>
      </c>
      <c r="J31" s="240" t="str">
        <f>Разд.1.4!W31</f>
        <v>Х</v>
      </c>
      <c r="K31" s="243"/>
      <c r="L31" s="243"/>
      <c r="M31" s="243"/>
      <c r="N31" s="243"/>
      <c r="O31" s="243"/>
      <c r="P31" s="243"/>
      <c r="Q31" s="243"/>
      <c r="R31" s="243"/>
      <c r="S31" s="243"/>
      <c r="T31" s="243"/>
      <c r="U31" s="243"/>
      <c r="V31" s="243"/>
      <c r="W31" s="243"/>
      <c r="X31" s="243"/>
      <c r="Y31" s="243"/>
      <c r="Z31" s="243"/>
      <c r="AA31" s="247" t="s">
        <v>19</v>
      </c>
    </row>
    <row r="32" spans="2:27">
      <c r="B32" s="161" t="s">
        <v>52</v>
      </c>
      <c r="C32" s="159" t="s">
        <v>53</v>
      </c>
      <c r="D32" s="160">
        <v>112</v>
      </c>
      <c r="E32" s="242"/>
      <c r="F32" s="239">
        <f t="shared" ref="F32:F33" si="4">SUM(K32:Y32)</f>
        <v>0</v>
      </c>
      <c r="G32" s="240">
        <f>'2026'!F32</f>
        <v>0</v>
      </c>
      <c r="H32" s="240">
        <f>'2027'!F32</f>
        <v>0</v>
      </c>
      <c r="I32" s="240">
        <f>'2028'!F32</f>
        <v>0</v>
      </c>
      <c r="J32" s="240" t="str">
        <f>Разд.1.4!W32</f>
        <v>Х</v>
      </c>
      <c r="K32" s="243"/>
      <c r="L32" s="243"/>
      <c r="M32" s="243"/>
      <c r="N32" s="243"/>
      <c r="O32" s="243"/>
      <c r="P32" s="243"/>
      <c r="Q32" s="243"/>
      <c r="R32" s="243"/>
      <c r="S32" s="243"/>
      <c r="T32" s="243"/>
      <c r="U32" s="243"/>
      <c r="V32" s="243"/>
      <c r="W32" s="243"/>
      <c r="X32" s="243"/>
      <c r="Y32" s="243"/>
      <c r="Z32" s="243"/>
      <c r="AA32" s="247" t="s">
        <v>19</v>
      </c>
    </row>
    <row r="33" spans="2:27" ht="30">
      <c r="B33" s="161" t="s">
        <v>55</v>
      </c>
      <c r="C33" s="159" t="s">
        <v>54</v>
      </c>
      <c r="D33" s="160">
        <v>113</v>
      </c>
      <c r="E33" s="242"/>
      <c r="F33" s="239">
        <f t="shared" si="4"/>
        <v>0</v>
      </c>
      <c r="G33" s="240">
        <f>'2026'!F33</f>
        <v>0</v>
      </c>
      <c r="H33" s="240">
        <f>'2027'!F33</f>
        <v>0</v>
      </c>
      <c r="I33" s="240">
        <f>'2028'!F33</f>
        <v>0</v>
      </c>
      <c r="J33" s="240" t="str">
        <f>Разд.1.4!W33</f>
        <v>Х</v>
      </c>
      <c r="K33" s="243"/>
      <c r="L33" s="243"/>
      <c r="M33" s="243"/>
      <c r="N33" s="243"/>
      <c r="O33" s="243"/>
      <c r="P33" s="243"/>
      <c r="Q33" s="243"/>
      <c r="R33" s="243"/>
      <c r="S33" s="243"/>
      <c r="T33" s="243"/>
      <c r="U33" s="243"/>
      <c r="V33" s="243"/>
      <c r="W33" s="243"/>
      <c r="X33" s="243"/>
      <c r="Y33" s="243"/>
      <c r="Z33" s="243"/>
      <c r="AA33" s="247" t="s">
        <v>19</v>
      </c>
    </row>
    <row r="34" spans="2:27" ht="30">
      <c r="B34" s="161" t="s">
        <v>56</v>
      </c>
      <c r="C34" s="159" t="s">
        <v>57</v>
      </c>
      <c r="D34" s="160">
        <v>119</v>
      </c>
      <c r="E34" s="242"/>
      <c r="F34" s="239">
        <f>+F35+F36</f>
        <v>0</v>
      </c>
      <c r="G34" s="240">
        <f>'2026'!F34</f>
        <v>22138794</v>
      </c>
      <c r="H34" s="240">
        <f>'2027'!F34</f>
        <v>0</v>
      </c>
      <c r="I34" s="240">
        <f>'2028'!F34</f>
        <v>0</v>
      </c>
      <c r="J34" s="240" t="str">
        <f>Разд.1.4!W34</f>
        <v>Х</v>
      </c>
      <c r="K34" s="243">
        <f>+K35+K36</f>
        <v>0</v>
      </c>
      <c r="L34" s="243">
        <f t="shared" ref="L34:X34" si="5">+L35+L36</f>
        <v>0</v>
      </c>
      <c r="M34" s="243">
        <f t="shared" si="5"/>
        <v>0</v>
      </c>
      <c r="N34" s="243">
        <f t="shared" si="5"/>
        <v>0</v>
      </c>
      <c r="O34" s="243">
        <f t="shared" si="5"/>
        <v>0</v>
      </c>
      <c r="P34" s="243">
        <f t="shared" si="5"/>
        <v>0</v>
      </c>
      <c r="Q34" s="243">
        <f t="shared" si="5"/>
        <v>0</v>
      </c>
      <c r="R34" s="243">
        <f t="shared" si="5"/>
        <v>0</v>
      </c>
      <c r="S34" s="243">
        <f t="shared" si="5"/>
        <v>0</v>
      </c>
      <c r="T34" s="243">
        <f t="shared" si="5"/>
        <v>0</v>
      </c>
      <c r="U34" s="243">
        <f t="shared" si="5"/>
        <v>0</v>
      </c>
      <c r="V34" s="243">
        <f t="shared" si="5"/>
        <v>0</v>
      </c>
      <c r="W34" s="243">
        <f t="shared" si="5"/>
        <v>0</v>
      </c>
      <c r="X34" s="243">
        <f t="shared" si="5"/>
        <v>0</v>
      </c>
      <c r="Y34" s="243"/>
      <c r="Z34" s="243"/>
      <c r="AA34" s="247" t="s">
        <v>19</v>
      </c>
    </row>
    <row r="35" spans="2:27" ht="30">
      <c r="B35" s="161" t="s">
        <v>59</v>
      </c>
      <c r="C35" s="159" t="s">
        <v>58</v>
      </c>
      <c r="D35" s="160">
        <v>119</v>
      </c>
      <c r="E35" s="242"/>
      <c r="F35" s="239">
        <f t="shared" ref="F35:F39" si="6">SUM(K35:Y35)</f>
        <v>0</v>
      </c>
      <c r="G35" s="240">
        <f>'2026'!F35</f>
        <v>22138794</v>
      </c>
      <c r="H35" s="240">
        <f>'2027'!F35</f>
        <v>0</v>
      </c>
      <c r="I35" s="240">
        <f>'2028'!F35</f>
        <v>0</v>
      </c>
      <c r="J35" s="240" t="str">
        <f>Разд.1.4!W35</f>
        <v>Х</v>
      </c>
      <c r="K35" s="243"/>
      <c r="L35" s="243"/>
      <c r="M35" s="243"/>
      <c r="N35" s="243"/>
      <c r="O35" s="243"/>
      <c r="P35" s="243"/>
      <c r="Q35" s="243"/>
      <c r="R35" s="243"/>
      <c r="S35" s="243"/>
      <c r="T35" s="243"/>
      <c r="U35" s="243"/>
      <c r="V35" s="243"/>
      <c r="W35" s="243"/>
      <c r="X35" s="243"/>
      <c r="Y35" s="243"/>
      <c r="Z35" s="243"/>
      <c r="AA35" s="247" t="s">
        <v>19</v>
      </c>
    </row>
    <row r="36" spans="2:27">
      <c r="B36" s="161" t="s">
        <v>60</v>
      </c>
      <c r="C36" s="159" t="s">
        <v>62</v>
      </c>
      <c r="D36" s="160">
        <v>119</v>
      </c>
      <c r="E36" s="242"/>
      <c r="F36" s="239">
        <f t="shared" si="6"/>
        <v>0</v>
      </c>
      <c r="G36" s="240">
        <f>'2026'!F36</f>
        <v>0</v>
      </c>
      <c r="H36" s="240">
        <f>'2027'!F36</f>
        <v>0</v>
      </c>
      <c r="I36" s="240">
        <f>'2028'!F36</f>
        <v>0</v>
      </c>
      <c r="J36" s="240" t="str">
        <f>Разд.1.4!W36</f>
        <v>Х</v>
      </c>
      <c r="K36" s="243"/>
      <c r="L36" s="243"/>
      <c r="M36" s="243"/>
      <c r="N36" s="243"/>
      <c r="O36" s="243"/>
      <c r="P36" s="243"/>
      <c r="Q36" s="243"/>
      <c r="R36" s="243"/>
      <c r="S36" s="243"/>
      <c r="T36" s="243"/>
      <c r="U36" s="243"/>
      <c r="V36" s="243"/>
      <c r="W36" s="243"/>
      <c r="X36" s="243"/>
      <c r="Y36" s="243"/>
      <c r="Z36" s="243"/>
      <c r="AA36" s="247" t="s">
        <v>19</v>
      </c>
    </row>
    <row r="37" spans="2:27" ht="30">
      <c r="B37" s="168" t="s">
        <v>61</v>
      </c>
      <c r="C37" s="159" t="s">
        <v>63</v>
      </c>
      <c r="D37" s="160">
        <v>131</v>
      </c>
      <c r="E37" s="242"/>
      <c r="F37" s="239">
        <f t="shared" si="6"/>
        <v>0</v>
      </c>
      <c r="G37" s="240">
        <f>'2026'!F37</f>
        <v>0</v>
      </c>
      <c r="H37" s="240">
        <f>'2027'!F37</f>
        <v>0</v>
      </c>
      <c r="I37" s="240">
        <f>'2028'!F37</f>
        <v>0</v>
      </c>
      <c r="J37" s="240" t="str">
        <f>Разд.1.4!W37</f>
        <v>Х</v>
      </c>
      <c r="K37" s="243"/>
      <c r="L37" s="243"/>
      <c r="M37" s="243"/>
      <c r="N37" s="243"/>
      <c r="O37" s="243"/>
      <c r="P37" s="243"/>
      <c r="Q37" s="243"/>
      <c r="R37" s="243"/>
      <c r="S37" s="243"/>
      <c r="T37" s="243"/>
      <c r="U37" s="243"/>
      <c r="V37" s="243"/>
      <c r="W37" s="243"/>
      <c r="X37" s="243"/>
      <c r="Y37" s="243"/>
      <c r="Z37" s="243"/>
      <c r="AA37" s="247" t="s">
        <v>19</v>
      </c>
    </row>
    <row r="38" spans="2:27" ht="30">
      <c r="B38" s="421" t="s">
        <v>205</v>
      </c>
      <c r="C38" s="159" t="s">
        <v>64</v>
      </c>
      <c r="D38" s="245">
        <v>133</v>
      </c>
      <c r="E38" s="242"/>
      <c r="F38" s="239">
        <f t="shared" si="6"/>
        <v>0</v>
      </c>
      <c r="G38" s="240">
        <f>'2026'!F38</f>
        <v>0</v>
      </c>
      <c r="H38" s="240">
        <f>'2027'!F38</f>
        <v>0</v>
      </c>
      <c r="I38" s="240">
        <f>'2028'!F38</f>
        <v>0</v>
      </c>
      <c r="J38" s="240" t="str">
        <f>Разд.1.4!W38</f>
        <v>Х</v>
      </c>
      <c r="K38" s="243"/>
      <c r="L38" s="243"/>
      <c r="M38" s="243"/>
      <c r="N38" s="243"/>
      <c r="O38" s="243"/>
      <c r="P38" s="243"/>
      <c r="Q38" s="243"/>
      <c r="R38" s="243"/>
      <c r="S38" s="243"/>
      <c r="T38" s="243"/>
      <c r="U38" s="243"/>
      <c r="V38" s="243"/>
      <c r="W38" s="243"/>
      <c r="X38" s="243"/>
      <c r="Y38" s="243"/>
      <c r="Z38" s="243"/>
      <c r="AA38" s="247" t="s">
        <v>19</v>
      </c>
    </row>
    <row r="39" spans="2:27" ht="24" customHeight="1">
      <c r="B39" s="421" t="s">
        <v>65</v>
      </c>
      <c r="C39" s="159" t="s">
        <v>67</v>
      </c>
      <c r="D39" s="245">
        <v>134</v>
      </c>
      <c r="E39" s="242"/>
      <c r="F39" s="239">
        <f t="shared" si="6"/>
        <v>0</v>
      </c>
      <c r="G39" s="240">
        <f>'2026'!F39</f>
        <v>0</v>
      </c>
      <c r="H39" s="240">
        <f>'2027'!F39</f>
        <v>0</v>
      </c>
      <c r="I39" s="240">
        <f>'2028'!F39</f>
        <v>0</v>
      </c>
      <c r="J39" s="240" t="str">
        <f>Разд.1.4!W39</f>
        <v>Х</v>
      </c>
      <c r="K39" s="243"/>
      <c r="L39" s="243"/>
      <c r="M39" s="243"/>
      <c r="N39" s="243"/>
      <c r="O39" s="243"/>
      <c r="P39" s="243"/>
      <c r="Q39" s="243"/>
      <c r="R39" s="243"/>
      <c r="S39" s="243"/>
      <c r="T39" s="243"/>
      <c r="U39" s="243"/>
      <c r="V39" s="243"/>
      <c r="W39" s="243"/>
      <c r="X39" s="243"/>
      <c r="Y39" s="243"/>
      <c r="Z39" s="243"/>
      <c r="AA39" s="247" t="s">
        <v>19</v>
      </c>
    </row>
    <row r="40" spans="2:27" ht="30">
      <c r="B40" s="421" t="s">
        <v>66</v>
      </c>
      <c r="C40" s="159" t="s">
        <v>206</v>
      </c>
      <c r="D40" s="245">
        <v>139</v>
      </c>
      <c r="E40" s="242"/>
      <c r="F40" s="239"/>
      <c r="G40" s="240">
        <f>'2026'!F40</f>
        <v>0</v>
      </c>
      <c r="H40" s="240">
        <f>'2027'!F40</f>
        <v>0</v>
      </c>
      <c r="I40" s="240">
        <f>'2028'!F40</f>
        <v>0</v>
      </c>
      <c r="J40" s="240" t="str">
        <f>Разд.1.4!W40</f>
        <v>Х</v>
      </c>
      <c r="K40" s="243"/>
      <c r="L40" s="243"/>
      <c r="M40" s="243"/>
      <c r="N40" s="243"/>
      <c r="O40" s="243"/>
      <c r="P40" s="243"/>
      <c r="Q40" s="243"/>
      <c r="R40" s="243"/>
      <c r="S40" s="243"/>
      <c r="T40" s="243"/>
      <c r="U40" s="243"/>
      <c r="V40" s="243"/>
      <c r="W40" s="243"/>
      <c r="X40" s="243"/>
      <c r="Y40" s="243"/>
      <c r="Z40" s="243"/>
      <c r="AA40" s="247"/>
    </row>
    <row r="41" spans="2:27" ht="30">
      <c r="B41" s="421" t="s">
        <v>68</v>
      </c>
      <c r="C41" s="159" t="s">
        <v>207</v>
      </c>
      <c r="D41" s="245">
        <v>139</v>
      </c>
      <c r="E41" s="242"/>
      <c r="F41" s="239"/>
      <c r="G41" s="240">
        <f>'2026'!F41</f>
        <v>0</v>
      </c>
      <c r="H41" s="240">
        <f>'2027'!F41</f>
        <v>0</v>
      </c>
      <c r="I41" s="240">
        <f>'2028'!F41</f>
        <v>0</v>
      </c>
      <c r="J41" s="240" t="str">
        <f>Разд.1.4!W41</f>
        <v>Х</v>
      </c>
      <c r="K41" s="243"/>
      <c r="L41" s="243"/>
      <c r="M41" s="243"/>
      <c r="N41" s="243"/>
      <c r="O41" s="243"/>
      <c r="P41" s="243"/>
      <c r="Q41" s="243"/>
      <c r="R41" s="243"/>
      <c r="S41" s="243"/>
      <c r="T41" s="243"/>
      <c r="U41" s="243"/>
      <c r="V41" s="243"/>
      <c r="W41" s="243"/>
      <c r="X41" s="243"/>
      <c r="Y41" s="243"/>
      <c r="Z41" s="243"/>
      <c r="AA41" s="247"/>
    </row>
    <row r="42" spans="2:27">
      <c r="B42" s="169" t="s">
        <v>70</v>
      </c>
      <c r="C42" s="170" t="s">
        <v>69</v>
      </c>
      <c r="D42" s="171">
        <v>300</v>
      </c>
      <c r="E42" s="241"/>
      <c r="F42" s="239">
        <f>+F43+F44</f>
        <v>0</v>
      </c>
      <c r="G42" s="240">
        <f>'2026'!F42</f>
        <v>0</v>
      </c>
      <c r="H42" s="240">
        <f>'2027'!F42</f>
        <v>0</v>
      </c>
      <c r="I42" s="240">
        <f>'2028'!F42</f>
        <v>0</v>
      </c>
      <c r="J42" s="240" t="str">
        <f>Разд.1.4!W42</f>
        <v>Х</v>
      </c>
      <c r="K42" s="239"/>
      <c r="L42" s="239"/>
      <c r="M42" s="239"/>
      <c r="N42" s="239"/>
      <c r="O42" s="239"/>
      <c r="P42" s="239"/>
      <c r="Q42" s="239"/>
      <c r="R42" s="239"/>
      <c r="S42" s="239"/>
      <c r="T42" s="239"/>
      <c r="U42" s="239"/>
      <c r="V42" s="239"/>
      <c r="W42" s="239"/>
      <c r="X42" s="239"/>
      <c r="Y42" s="239"/>
      <c r="Z42" s="239"/>
      <c r="AA42" s="248" t="s">
        <v>19</v>
      </c>
    </row>
    <row r="43" spans="2:27" ht="45">
      <c r="B43" s="161" t="s">
        <v>71</v>
      </c>
      <c r="C43" s="159" t="s">
        <v>72</v>
      </c>
      <c r="D43" s="160">
        <v>320</v>
      </c>
      <c r="E43" s="242"/>
      <c r="F43" s="239">
        <f t="shared" ref="F43:F47" si="7">SUM(K43:Y43)</f>
        <v>0</v>
      </c>
      <c r="G43" s="240">
        <f>'2026'!F43</f>
        <v>0</v>
      </c>
      <c r="H43" s="240">
        <f>'2027'!F43</f>
        <v>0</v>
      </c>
      <c r="I43" s="240">
        <f>'2028'!F43</f>
        <v>0</v>
      </c>
      <c r="J43" s="240" t="str">
        <f>Разд.1.4!W43</f>
        <v>Х</v>
      </c>
      <c r="K43" s="243"/>
      <c r="L43" s="243"/>
      <c r="M43" s="243"/>
      <c r="N43" s="243"/>
      <c r="O43" s="243"/>
      <c r="P43" s="243"/>
      <c r="Q43" s="243"/>
      <c r="R43" s="243"/>
      <c r="S43" s="243"/>
      <c r="T43" s="243"/>
      <c r="U43" s="243"/>
      <c r="V43" s="243"/>
      <c r="W43" s="243"/>
      <c r="X43" s="243"/>
      <c r="Y43" s="243"/>
      <c r="Z43" s="243"/>
      <c r="AA43" s="247" t="s">
        <v>19</v>
      </c>
    </row>
    <row r="44" spans="2:27" ht="45">
      <c r="B44" s="161" t="s">
        <v>99</v>
      </c>
      <c r="C44" s="159" t="s">
        <v>73</v>
      </c>
      <c r="D44" s="160">
        <v>321</v>
      </c>
      <c r="E44" s="242"/>
      <c r="F44" s="239">
        <f t="shared" si="7"/>
        <v>0</v>
      </c>
      <c r="G44" s="240">
        <f>'2026'!F44</f>
        <v>0</v>
      </c>
      <c r="H44" s="240">
        <f>'2027'!F44</f>
        <v>0</v>
      </c>
      <c r="I44" s="240">
        <f>'2028'!F44</f>
        <v>0</v>
      </c>
      <c r="J44" s="240" t="str">
        <f>Разд.1.4!W44</f>
        <v>Х</v>
      </c>
      <c r="K44" s="243"/>
      <c r="L44" s="243"/>
      <c r="M44" s="243"/>
      <c r="N44" s="243"/>
      <c r="O44" s="243"/>
      <c r="P44" s="243"/>
      <c r="Q44" s="243"/>
      <c r="R44" s="243"/>
      <c r="S44" s="243"/>
      <c r="T44" s="243"/>
      <c r="U44" s="243"/>
      <c r="V44" s="243"/>
      <c r="W44" s="243"/>
      <c r="X44" s="243"/>
      <c r="Y44" s="243"/>
      <c r="Z44" s="243"/>
      <c r="AA44" s="247" t="s">
        <v>19</v>
      </c>
    </row>
    <row r="45" spans="2:27" ht="30">
      <c r="B45" s="161" t="s">
        <v>74</v>
      </c>
      <c r="C45" s="159" t="s">
        <v>75</v>
      </c>
      <c r="D45" s="160">
        <v>340</v>
      </c>
      <c r="E45" s="242"/>
      <c r="F45" s="239">
        <f t="shared" si="7"/>
        <v>0</v>
      </c>
      <c r="G45" s="240">
        <f>'2026'!F45</f>
        <v>0</v>
      </c>
      <c r="H45" s="240">
        <f>'2027'!F45</f>
        <v>0</v>
      </c>
      <c r="I45" s="240">
        <f>'2028'!F45</f>
        <v>0</v>
      </c>
      <c r="J45" s="240" t="str">
        <f>Разд.1.4!W45</f>
        <v>Х</v>
      </c>
      <c r="K45" s="243"/>
      <c r="L45" s="243"/>
      <c r="M45" s="243"/>
      <c r="N45" s="243"/>
      <c r="O45" s="243"/>
      <c r="P45" s="243"/>
      <c r="Q45" s="243"/>
      <c r="R45" s="243"/>
      <c r="S45" s="243"/>
      <c r="T45" s="243"/>
      <c r="U45" s="243"/>
      <c r="V45" s="243"/>
      <c r="W45" s="243"/>
      <c r="X45" s="243"/>
      <c r="Y45" s="243"/>
      <c r="Z45" s="243"/>
      <c r="AA45" s="247" t="s">
        <v>19</v>
      </c>
    </row>
    <row r="46" spans="2:27" ht="45">
      <c r="B46" s="161" t="s">
        <v>77</v>
      </c>
      <c r="C46" s="159" t="s">
        <v>76</v>
      </c>
      <c r="D46" s="160">
        <v>350</v>
      </c>
      <c r="E46" s="242"/>
      <c r="F46" s="239">
        <f t="shared" si="7"/>
        <v>0</v>
      </c>
      <c r="G46" s="240">
        <f>'2026'!F46</f>
        <v>0</v>
      </c>
      <c r="H46" s="240">
        <f>'2027'!F46</f>
        <v>0</v>
      </c>
      <c r="I46" s="240">
        <f>'2028'!F46</f>
        <v>0</v>
      </c>
      <c r="J46" s="240" t="str">
        <f>Разд.1.4!W46</f>
        <v>Х</v>
      </c>
      <c r="K46" s="243"/>
      <c r="L46" s="243"/>
      <c r="M46" s="243"/>
      <c r="N46" s="243"/>
      <c r="O46" s="243"/>
      <c r="P46" s="243"/>
      <c r="Q46" s="243"/>
      <c r="R46" s="243"/>
      <c r="S46" s="243"/>
      <c r="T46" s="243"/>
      <c r="U46" s="243"/>
      <c r="V46" s="243"/>
      <c r="W46" s="243"/>
      <c r="X46" s="243"/>
      <c r="Y46" s="243"/>
      <c r="Z46" s="243"/>
      <c r="AA46" s="247" t="s">
        <v>19</v>
      </c>
    </row>
    <row r="47" spans="2:27">
      <c r="B47" s="421" t="s">
        <v>208</v>
      </c>
      <c r="C47" s="159" t="s">
        <v>78</v>
      </c>
      <c r="D47" s="160">
        <v>360</v>
      </c>
      <c r="E47" s="242"/>
      <c r="F47" s="239">
        <f t="shared" si="7"/>
        <v>0</v>
      </c>
      <c r="G47" s="240">
        <f>'2026'!F47</f>
        <v>0</v>
      </c>
      <c r="H47" s="240">
        <f>'2027'!F47</f>
        <v>0</v>
      </c>
      <c r="I47" s="240">
        <f>'2028'!F47</f>
        <v>0</v>
      </c>
      <c r="J47" s="240" t="str">
        <f>Разд.1.4!W47</f>
        <v>Х</v>
      </c>
      <c r="K47" s="243"/>
      <c r="L47" s="243"/>
      <c r="M47" s="243"/>
      <c r="N47" s="243"/>
      <c r="O47" s="243"/>
      <c r="P47" s="243"/>
      <c r="Q47" s="243"/>
      <c r="R47" s="243"/>
      <c r="S47" s="243"/>
      <c r="T47" s="243"/>
      <c r="U47" s="243"/>
      <c r="V47" s="243"/>
      <c r="W47" s="243"/>
      <c r="X47" s="243"/>
      <c r="Y47" s="243"/>
      <c r="Z47" s="243"/>
      <c r="AA47" s="247" t="s">
        <v>19</v>
      </c>
    </row>
    <row r="48" spans="2:27">
      <c r="B48" s="169" t="s">
        <v>80</v>
      </c>
      <c r="C48" s="170" t="s">
        <v>79</v>
      </c>
      <c r="D48" s="171">
        <v>850</v>
      </c>
      <c r="E48" s="241"/>
      <c r="F48" s="239">
        <f>+F49+F50+F51</f>
        <v>0</v>
      </c>
      <c r="G48" s="240">
        <f>'2026'!F48</f>
        <v>302200</v>
      </c>
      <c r="H48" s="240">
        <f>'2027'!F48</f>
        <v>0</v>
      </c>
      <c r="I48" s="240">
        <f>'2028'!F48</f>
        <v>0</v>
      </c>
      <c r="J48" s="240" t="str">
        <f>Разд.1.4!W48</f>
        <v>Х</v>
      </c>
      <c r="K48" s="239">
        <f>+K49+K50+K51</f>
        <v>0</v>
      </c>
      <c r="L48" s="239">
        <f t="shared" ref="L48:X48" si="8">+L49+L50+L51</f>
        <v>0</v>
      </c>
      <c r="M48" s="239">
        <f t="shared" si="8"/>
        <v>0</v>
      </c>
      <c r="N48" s="239">
        <f t="shared" si="8"/>
        <v>0</v>
      </c>
      <c r="O48" s="239">
        <f t="shared" si="8"/>
        <v>0</v>
      </c>
      <c r="P48" s="239">
        <f t="shared" si="8"/>
        <v>0</v>
      </c>
      <c r="Q48" s="239">
        <f t="shared" si="8"/>
        <v>0</v>
      </c>
      <c r="R48" s="239">
        <f t="shared" si="8"/>
        <v>0</v>
      </c>
      <c r="S48" s="239">
        <f t="shared" si="8"/>
        <v>0</v>
      </c>
      <c r="T48" s="239">
        <f t="shared" si="8"/>
        <v>0</v>
      </c>
      <c r="U48" s="239">
        <f t="shared" si="8"/>
        <v>0</v>
      </c>
      <c r="V48" s="239">
        <f t="shared" si="8"/>
        <v>0</v>
      </c>
      <c r="W48" s="239">
        <f t="shared" si="8"/>
        <v>0</v>
      </c>
      <c r="X48" s="239">
        <f t="shared" si="8"/>
        <v>0</v>
      </c>
      <c r="Y48" s="239"/>
      <c r="Z48" s="239"/>
      <c r="AA48" s="248" t="s">
        <v>19</v>
      </c>
    </row>
    <row r="49" spans="2:27" ht="30">
      <c r="B49" s="161" t="s">
        <v>81</v>
      </c>
      <c r="C49" s="159" t="s">
        <v>82</v>
      </c>
      <c r="D49" s="160">
        <v>851</v>
      </c>
      <c r="E49" s="242"/>
      <c r="F49" s="239">
        <f t="shared" ref="F49:F51" si="9">SUM(K49:Y49)</f>
        <v>0</v>
      </c>
      <c r="G49" s="240">
        <f>'2026'!F49</f>
        <v>300700</v>
      </c>
      <c r="H49" s="240">
        <f>'2027'!F49</f>
        <v>0</v>
      </c>
      <c r="I49" s="240">
        <f>'2028'!F49</f>
        <v>0</v>
      </c>
      <c r="J49" s="240" t="str">
        <f>Разд.1.4!W49</f>
        <v>Х</v>
      </c>
      <c r="K49" s="243"/>
      <c r="L49" s="243"/>
      <c r="M49" s="243"/>
      <c r="N49" s="243"/>
      <c r="O49" s="243"/>
      <c r="P49" s="243"/>
      <c r="Q49" s="243"/>
      <c r="R49" s="243"/>
      <c r="S49" s="243"/>
      <c r="T49" s="243"/>
      <c r="U49" s="243"/>
      <c r="V49" s="243"/>
      <c r="W49" s="243"/>
      <c r="X49" s="243"/>
      <c r="Y49" s="243"/>
      <c r="Z49" s="243"/>
      <c r="AA49" s="247" t="s">
        <v>19</v>
      </c>
    </row>
    <row r="50" spans="2:27" ht="30">
      <c r="B50" s="161" t="s">
        <v>84</v>
      </c>
      <c r="C50" s="159" t="s">
        <v>83</v>
      </c>
      <c r="D50" s="160">
        <v>852</v>
      </c>
      <c r="E50" s="242"/>
      <c r="F50" s="239">
        <f t="shared" si="9"/>
        <v>0</v>
      </c>
      <c r="G50" s="240">
        <f>'2026'!F50</f>
        <v>1500</v>
      </c>
      <c r="H50" s="240">
        <f>'2027'!F50</f>
        <v>0</v>
      </c>
      <c r="I50" s="240">
        <f>'2028'!F50</f>
        <v>0</v>
      </c>
      <c r="J50" s="240" t="str">
        <f>Разд.1.4!W50</f>
        <v>Х</v>
      </c>
      <c r="K50" s="243"/>
      <c r="L50" s="243"/>
      <c r="M50" s="243"/>
      <c r="N50" s="243"/>
      <c r="O50" s="243"/>
      <c r="P50" s="243"/>
      <c r="Q50" s="243"/>
      <c r="R50" s="243"/>
      <c r="S50" s="243"/>
      <c r="T50" s="243"/>
      <c r="U50" s="243"/>
      <c r="V50" s="243"/>
      <c r="W50" s="243"/>
      <c r="X50" s="243"/>
      <c r="Y50" s="243"/>
      <c r="Z50" s="243"/>
      <c r="AA50" s="247" t="s">
        <v>19</v>
      </c>
    </row>
    <row r="51" spans="2:27">
      <c r="B51" s="161" t="s">
        <v>85</v>
      </c>
      <c r="C51" s="159" t="s">
        <v>86</v>
      </c>
      <c r="D51" s="160">
        <v>853</v>
      </c>
      <c r="E51" s="242"/>
      <c r="F51" s="239">
        <f t="shared" si="9"/>
        <v>0</v>
      </c>
      <c r="G51" s="240">
        <f>'2026'!F51</f>
        <v>0</v>
      </c>
      <c r="H51" s="240">
        <f>'2027'!F51</f>
        <v>0</v>
      </c>
      <c r="I51" s="240">
        <f>'2028'!F51</f>
        <v>0</v>
      </c>
      <c r="J51" s="240" t="str">
        <f>Разд.1.4!W51</f>
        <v>Х</v>
      </c>
      <c r="K51" s="243"/>
      <c r="L51" s="243"/>
      <c r="M51" s="243"/>
      <c r="N51" s="243"/>
      <c r="O51" s="243"/>
      <c r="P51" s="243"/>
      <c r="Q51" s="243"/>
      <c r="R51" s="243"/>
      <c r="S51" s="243"/>
      <c r="T51" s="243"/>
      <c r="U51" s="243"/>
      <c r="V51" s="243"/>
      <c r="W51" s="243"/>
      <c r="X51" s="243"/>
      <c r="Y51" s="243"/>
      <c r="Z51" s="243"/>
      <c r="AA51" s="247" t="s">
        <v>19</v>
      </c>
    </row>
    <row r="52" spans="2:27" ht="29.25">
      <c r="B52" s="169" t="s">
        <v>88</v>
      </c>
      <c r="C52" s="170" t="s">
        <v>87</v>
      </c>
      <c r="D52" s="171" t="s">
        <v>19</v>
      </c>
      <c r="E52" s="241"/>
      <c r="F52" s="239">
        <f>+F53+F57+F58</f>
        <v>0</v>
      </c>
      <c r="G52" s="240">
        <f>'2026'!F52</f>
        <v>0</v>
      </c>
      <c r="H52" s="240">
        <f>'2027'!F52</f>
        <v>0</v>
      </c>
      <c r="I52" s="240">
        <f>'2028'!F52</f>
        <v>0</v>
      </c>
      <c r="J52" s="240" t="str">
        <f>Разд.1.4!W52</f>
        <v>Х</v>
      </c>
      <c r="K52" s="239">
        <f>+K57+K53+K58</f>
        <v>0</v>
      </c>
      <c r="L52" s="239">
        <f t="shared" ref="L52:X52" si="10">+L57+L53+L58</f>
        <v>0</v>
      </c>
      <c r="M52" s="239">
        <f t="shared" si="10"/>
        <v>0</v>
      </c>
      <c r="N52" s="239">
        <f t="shared" si="10"/>
        <v>0</v>
      </c>
      <c r="O52" s="239">
        <f t="shared" si="10"/>
        <v>0</v>
      </c>
      <c r="P52" s="239">
        <f t="shared" si="10"/>
        <v>0</v>
      </c>
      <c r="Q52" s="239">
        <f t="shared" si="10"/>
        <v>0</v>
      </c>
      <c r="R52" s="239">
        <f t="shared" si="10"/>
        <v>0</v>
      </c>
      <c r="S52" s="239">
        <f t="shared" si="10"/>
        <v>0</v>
      </c>
      <c r="T52" s="239">
        <f t="shared" si="10"/>
        <v>0</v>
      </c>
      <c r="U52" s="239">
        <f t="shared" si="10"/>
        <v>0</v>
      </c>
      <c r="V52" s="239">
        <f t="shared" si="10"/>
        <v>0</v>
      </c>
      <c r="W52" s="239">
        <f t="shared" si="10"/>
        <v>0</v>
      </c>
      <c r="X52" s="239">
        <f t="shared" si="10"/>
        <v>0</v>
      </c>
      <c r="Y52" s="239"/>
      <c r="Z52" s="239"/>
      <c r="AA52" s="248" t="s">
        <v>19</v>
      </c>
    </row>
    <row r="53" spans="2:27" ht="30">
      <c r="B53" s="421" t="s">
        <v>209</v>
      </c>
      <c r="C53" s="159" t="s">
        <v>89</v>
      </c>
      <c r="D53" s="245">
        <v>613</v>
      </c>
      <c r="E53" s="242"/>
      <c r="F53" s="239">
        <f t="shared" ref="F53:F58" si="11">SUM(K53:Y53)</f>
        <v>0</v>
      </c>
      <c r="G53" s="240">
        <f>'2026'!F53</f>
        <v>0</v>
      </c>
      <c r="H53" s="240">
        <f>'2027'!F53</f>
        <v>0</v>
      </c>
      <c r="I53" s="240">
        <f>'2028'!F53</f>
        <v>0</v>
      </c>
      <c r="J53" s="240" t="str">
        <f>Разд.1.4!W53</f>
        <v>Х</v>
      </c>
      <c r="K53" s="243"/>
      <c r="L53" s="243"/>
      <c r="M53" s="243"/>
      <c r="N53" s="243"/>
      <c r="O53" s="243"/>
      <c r="P53" s="243"/>
      <c r="Q53" s="243"/>
      <c r="R53" s="243"/>
      <c r="S53" s="243"/>
      <c r="T53" s="243"/>
      <c r="U53" s="243"/>
      <c r="V53" s="243"/>
      <c r="W53" s="243"/>
      <c r="X53" s="243"/>
      <c r="Y53" s="243"/>
      <c r="Z53" s="243"/>
      <c r="AA53" s="247" t="s">
        <v>19</v>
      </c>
    </row>
    <row r="54" spans="2:27">
      <c r="B54" s="421" t="s">
        <v>210</v>
      </c>
      <c r="C54" s="159" t="s">
        <v>90</v>
      </c>
      <c r="D54" s="245">
        <v>623</v>
      </c>
      <c r="E54" s="242"/>
      <c r="F54" s="239"/>
      <c r="G54" s="240">
        <f>'2026'!F54</f>
        <v>0</v>
      </c>
      <c r="H54" s="240">
        <f>'2027'!F54</f>
        <v>0</v>
      </c>
      <c r="I54" s="240">
        <f>'2028'!F54</f>
        <v>0</v>
      </c>
      <c r="J54" s="240" t="str">
        <f>Разд.1.4!W54</f>
        <v>Х</v>
      </c>
      <c r="K54" s="243"/>
      <c r="L54" s="243"/>
      <c r="M54" s="243"/>
      <c r="N54" s="243"/>
      <c r="O54" s="243"/>
      <c r="P54" s="243"/>
      <c r="Q54" s="243"/>
      <c r="R54" s="243"/>
      <c r="S54" s="243"/>
      <c r="T54" s="243"/>
      <c r="U54" s="243"/>
      <c r="V54" s="243"/>
      <c r="W54" s="243"/>
      <c r="X54" s="243"/>
      <c r="Y54" s="243"/>
      <c r="Z54" s="243"/>
      <c r="AA54" s="247"/>
    </row>
    <row r="55" spans="2:27" ht="30">
      <c r="B55" s="421" t="s">
        <v>211</v>
      </c>
      <c r="C55" s="159" t="s">
        <v>93</v>
      </c>
      <c r="D55" s="245">
        <v>634</v>
      </c>
      <c r="E55" s="242"/>
      <c r="F55" s="239"/>
      <c r="G55" s="240">
        <f>'2026'!F55</f>
        <v>0</v>
      </c>
      <c r="H55" s="240">
        <f>'2027'!F55</f>
        <v>0</v>
      </c>
      <c r="I55" s="240">
        <f>'2028'!F55</f>
        <v>0</v>
      </c>
      <c r="J55" s="240" t="str">
        <f>Разд.1.4!W55</f>
        <v>Х</v>
      </c>
      <c r="K55" s="243"/>
      <c r="L55" s="243"/>
      <c r="M55" s="243"/>
      <c r="N55" s="243"/>
      <c r="O55" s="243"/>
      <c r="P55" s="243"/>
      <c r="Q55" s="243"/>
      <c r="R55" s="243"/>
      <c r="S55" s="243"/>
      <c r="T55" s="243"/>
      <c r="U55" s="243"/>
      <c r="V55" s="243"/>
      <c r="W55" s="243"/>
      <c r="X55" s="243"/>
      <c r="Y55" s="243"/>
      <c r="Z55" s="243"/>
      <c r="AA55" s="247"/>
    </row>
    <row r="56" spans="2:27">
      <c r="B56" s="421" t="s">
        <v>212</v>
      </c>
      <c r="C56" s="159" t="s">
        <v>213</v>
      </c>
      <c r="D56" s="245">
        <v>810</v>
      </c>
      <c r="E56" s="242"/>
      <c r="F56" s="239"/>
      <c r="G56" s="240">
        <f>'2026'!F56</f>
        <v>0</v>
      </c>
      <c r="H56" s="240">
        <f>'2027'!F56</f>
        <v>0</v>
      </c>
      <c r="I56" s="240">
        <f>'2028'!F56</f>
        <v>0</v>
      </c>
      <c r="J56" s="240" t="str">
        <f>Разд.1.4!W56</f>
        <v>Х</v>
      </c>
      <c r="K56" s="243"/>
      <c r="L56" s="243"/>
      <c r="M56" s="243"/>
      <c r="N56" s="243"/>
      <c r="O56" s="243"/>
      <c r="P56" s="243"/>
      <c r="Q56" s="243"/>
      <c r="R56" s="243"/>
      <c r="S56" s="243"/>
      <c r="T56" s="243"/>
      <c r="U56" s="243"/>
      <c r="V56" s="243"/>
      <c r="W56" s="243"/>
      <c r="X56" s="243"/>
      <c r="Y56" s="243"/>
      <c r="Z56" s="243"/>
      <c r="AA56" s="247"/>
    </row>
    <row r="57" spans="2:27">
      <c r="B57" s="421" t="s">
        <v>91</v>
      </c>
      <c r="C57" s="159" t="s">
        <v>214</v>
      </c>
      <c r="D57" s="245">
        <v>862</v>
      </c>
      <c r="E57" s="242"/>
      <c r="F57" s="239">
        <f t="shared" si="11"/>
        <v>0</v>
      </c>
      <c r="G57" s="240">
        <f>'2026'!F57</f>
        <v>0</v>
      </c>
      <c r="H57" s="240">
        <f>'2027'!F57</f>
        <v>0</v>
      </c>
      <c r="I57" s="240">
        <f>'2028'!F57</f>
        <v>0</v>
      </c>
      <c r="J57" s="240" t="str">
        <f>Разд.1.4!W57</f>
        <v>Х</v>
      </c>
      <c r="K57" s="243"/>
      <c r="L57" s="243"/>
      <c r="M57" s="243"/>
      <c r="N57" s="243"/>
      <c r="O57" s="243"/>
      <c r="P57" s="243"/>
      <c r="Q57" s="243"/>
      <c r="R57" s="243"/>
      <c r="S57" s="243"/>
      <c r="T57" s="243"/>
      <c r="U57" s="243"/>
      <c r="V57" s="243"/>
      <c r="W57" s="243"/>
      <c r="X57" s="243"/>
      <c r="Y57" s="243"/>
      <c r="Z57" s="243"/>
      <c r="AA57" s="247" t="s">
        <v>19</v>
      </c>
    </row>
    <row r="58" spans="2:27" ht="30">
      <c r="B58" s="421" t="s">
        <v>92</v>
      </c>
      <c r="C58" s="159" t="s">
        <v>215</v>
      </c>
      <c r="D58" s="245">
        <v>863</v>
      </c>
      <c r="E58" s="242"/>
      <c r="F58" s="239">
        <f t="shared" si="11"/>
        <v>0</v>
      </c>
      <c r="G58" s="240">
        <f>'2026'!F58</f>
        <v>0</v>
      </c>
      <c r="H58" s="240">
        <f>'2027'!F58</f>
        <v>0</v>
      </c>
      <c r="I58" s="240">
        <f>'2028'!F58</f>
        <v>0</v>
      </c>
      <c r="J58" s="240" t="str">
        <f>Разд.1.4!W58</f>
        <v>Х</v>
      </c>
      <c r="K58" s="243"/>
      <c r="L58" s="243"/>
      <c r="M58" s="243"/>
      <c r="N58" s="243"/>
      <c r="O58" s="243"/>
      <c r="P58" s="243"/>
      <c r="Q58" s="243"/>
      <c r="R58" s="243"/>
      <c r="S58" s="243"/>
      <c r="T58" s="243"/>
      <c r="U58" s="243"/>
      <c r="V58" s="243"/>
      <c r="W58" s="243"/>
      <c r="X58" s="243"/>
      <c r="Y58" s="243"/>
      <c r="Z58" s="243"/>
      <c r="AA58" s="247" t="s">
        <v>19</v>
      </c>
    </row>
    <row r="59" spans="2:27">
      <c r="B59" s="169" t="s">
        <v>95</v>
      </c>
      <c r="C59" s="170" t="s">
        <v>96</v>
      </c>
      <c r="D59" s="171" t="s">
        <v>19</v>
      </c>
      <c r="E59" s="241"/>
      <c r="F59" s="239">
        <f>+F60</f>
        <v>0</v>
      </c>
      <c r="G59" s="240">
        <f>'2026'!F59</f>
        <v>0</v>
      </c>
      <c r="H59" s="240">
        <f>'2027'!F59</f>
        <v>0</v>
      </c>
      <c r="I59" s="240">
        <f>'2028'!F59</f>
        <v>0</v>
      </c>
      <c r="J59" s="240" t="str">
        <f>Разд.1.4!W59</f>
        <v>Х</v>
      </c>
      <c r="K59" s="239">
        <f>+K60</f>
        <v>0</v>
      </c>
      <c r="L59" s="239">
        <f t="shared" ref="L59:X59" si="12">+L60</f>
        <v>0</v>
      </c>
      <c r="M59" s="239">
        <f t="shared" si="12"/>
        <v>0</v>
      </c>
      <c r="N59" s="239">
        <f t="shared" si="12"/>
        <v>0</v>
      </c>
      <c r="O59" s="239">
        <f t="shared" si="12"/>
        <v>0</v>
      </c>
      <c r="P59" s="239">
        <f t="shared" si="12"/>
        <v>0</v>
      </c>
      <c r="Q59" s="239">
        <f t="shared" si="12"/>
        <v>0</v>
      </c>
      <c r="R59" s="239">
        <f t="shared" si="12"/>
        <v>0</v>
      </c>
      <c r="S59" s="239">
        <f t="shared" si="12"/>
        <v>0</v>
      </c>
      <c r="T59" s="239">
        <f t="shared" si="12"/>
        <v>0</v>
      </c>
      <c r="U59" s="239">
        <f t="shared" si="12"/>
        <v>0</v>
      </c>
      <c r="V59" s="239">
        <f t="shared" si="12"/>
        <v>0</v>
      </c>
      <c r="W59" s="239">
        <f t="shared" si="12"/>
        <v>0</v>
      </c>
      <c r="X59" s="239">
        <f t="shared" si="12"/>
        <v>0</v>
      </c>
      <c r="Y59" s="239"/>
      <c r="Z59" s="239"/>
      <c r="AA59" s="248" t="s">
        <v>19</v>
      </c>
    </row>
    <row r="60" spans="2:27" ht="30">
      <c r="B60" s="161" t="s">
        <v>98</v>
      </c>
      <c r="C60" s="159" t="s">
        <v>97</v>
      </c>
      <c r="D60" s="160">
        <v>831</v>
      </c>
      <c r="E60" s="242"/>
      <c r="F60" s="239">
        <f>SUM(K60:Y60)</f>
        <v>0</v>
      </c>
      <c r="G60" s="240">
        <f>'2026'!F60</f>
        <v>0</v>
      </c>
      <c r="H60" s="240">
        <f>'2027'!F60</f>
        <v>0</v>
      </c>
      <c r="I60" s="240">
        <f>'2028'!F60</f>
        <v>0</v>
      </c>
      <c r="J60" s="240" t="str">
        <f>Разд.1.4!W60</f>
        <v>Х</v>
      </c>
      <c r="K60" s="243"/>
      <c r="L60" s="243"/>
      <c r="M60" s="243"/>
      <c r="N60" s="243"/>
      <c r="O60" s="243"/>
      <c r="P60" s="243"/>
      <c r="Q60" s="243"/>
      <c r="R60" s="243"/>
      <c r="S60" s="243"/>
      <c r="T60" s="243"/>
      <c r="U60" s="243"/>
      <c r="V60" s="243"/>
      <c r="W60" s="243"/>
      <c r="X60" s="243"/>
      <c r="Y60" s="243"/>
      <c r="Z60" s="243"/>
      <c r="AA60" s="247" t="s">
        <v>19</v>
      </c>
    </row>
    <row r="61" spans="2:27">
      <c r="B61" s="169" t="s">
        <v>100</v>
      </c>
      <c r="C61" s="170" t="s">
        <v>94</v>
      </c>
      <c r="D61" s="171" t="s">
        <v>19</v>
      </c>
      <c r="E61" s="241"/>
      <c r="F61" s="239" t="e">
        <f>+F63+#REF!+F64+F65+F74+F66</f>
        <v>#REF!</v>
      </c>
      <c r="G61" s="240">
        <f>'2026'!F61</f>
        <v>11334800</v>
      </c>
      <c r="H61" s="240">
        <f>'2027'!F61</f>
        <v>0</v>
      </c>
      <c r="I61" s="240">
        <f>'2028'!F61</f>
        <v>0</v>
      </c>
      <c r="J61" s="240">
        <f>Разд.1.4!W61</f>
        <v>0</v>
      </c>
      <c r="K61" s="239" t="e">
        <f>+K63+#REF!+K64+K65</f>
        <v>#REF!</v>
      </c>
      <c r="L61" s="239" t="e">
        <f>+L63+#REF!+L64+L65</f>
        <v>#REF!</v>
      </c>
      <c r="M61" s="239" t="e">
        <f>+M63+#REF!+M64+M65</f>
        <v>#REF!</v>
      </c>
      <c r="N61" s="239" t="e">
        <f>+N63+#REF!+N64+N65</f>
        <v>#REF!</v>
      </c>
      <c r="O61" s="239" t="e">
        <f>+O63+#REF!+O64+O65</f>
        <v>#REF!</v>
      </c>
      <c r="P61" s="239" t="e">
        <f>+P63+#REF!+P64+P65</f>
        <v>#REF!</v>
      </c>
      <c r="Q61" s="239" t="e">
        <f>+Q63+#REF!+Q64+Q65</f>
        <v>#REF!</v>
      </c>
      <c r="R61" s="239" t="e">
        <f>+R63+#REF!+R64+R65</f>
        <v>#REF!</v>
      </c>
      <c r="S61" s="239" t="e">
        <f>+S63+#REF!+S64+S65</f>
        <v>#REF!</v>
      </c>
      <c r="T61" s="239" t="e">
        <f>+T63+#REF!+T64+T65</f>
        <v>#REF!</v>
      </c>
      <c r="U61" s="239" t="e">
        <f>+U63+#REF!+U64+U65</f>
        <v>#REF!</v>
      </c>
      <c r="V61" s="239" t="e">
        <f>+V63+#REF!+V64+V65</f>
        <v>#REF!</v>
      </c>
      <c r="W61" s="239" t="e">
        <f>+W63+#REF!+W64+W65</f>
        <v>#REF!</v>
      </c>
      <c r="X61" s="239" t="e">
        <f>+X63+#REF!+X64+X65</f>
        <v>#REF!</v>
      </c>
      <c r="Y61" s="239"/>
      <c r="Z61" s="239"/>
      <c r="AA61" s="239"/>
    </row>
    <row r="62" spans="2:27">
      <c r="B62" s="169"/>
      <c r="C62" s="170"/>
      <c r="D62" s="171"/>
      <c r="E62" s="241"/>
      <c r="F62" s="239"/>
      <c r="G62" s="240"/>
      <c r="H62" s="240"/>
      <c r="I62" s="240"/>
      <c r="J62" s="240"/>
      <c r="K62" s="239"/>
      <c r="L62" s="239"/>
      <c r="M62" s="239"/>
      <c r="N62" s="239"/>
      <c r="O62" s="239"/>
      <c r="P62" s="239"/>
      <c r="Q62" s="239"/>
      <c r="R62" s="239"/>
      <c r="S62" s="239"/>
      <c r="T62" s="239"/>
      <c r="U62" s="239"/>
      <c r="V62" s="239"/>
      <c r="W62" s="239"/>
      <c r="X62" s="239"/>
      <c r="Y62" s="239"/>
      <c r="Z62" s="239"/>
      <c r="AA62" s="239"/>
    </row>
    <row r="63" spans="2:27" ht="45">
      <c r="B63" s="158" t="s">
        <v>261</v>
      </c>
      <c r="C63" s="159" t="s">
        <v>101</v>
      </c>
      <c r="D63" s="160">
        <v>241</v>
      </c>
      <c r="E63" s="242"/>
      <c r="F63" s="239">
        <f t="shared" ref="F63:F76" si="13">SUM(K63:Y63)</f>
        <v>0</v>
      </c>
      <c r="G63" s="240">
        <f>'2026'!F62</f>
        <v>0</v>
      </c>
      <c r="H63" s="240">
        <f>'2027'!F62</f>
        <v>0</v>
      </c>
      <c r="I63" s="240">
        <f>'2028'!F62</f>
        <v>0</v>
      </c>
      <c r="J63" s="240">
        <f>Разд.1.4!W62</f>
        <v>0</v>
      </c>
      <c r="K63" s="243"/>
      <c r="L63" s="243"/>
      <c r="M63" s="243"/>
      <c r="N63" s="243"/>
      <c r="O63" s="243"/>
      <c r="P63" s="243"/>
      <c r="Q63" s="243"/>
      <c r="R63" s="243"/>
      <c r="S63" s="243"/>
      <c r="T63" s="243"/>
      <c r="U63" s="243"/>
      <c r="V63" s="243"/>
      <c r="W63" s="243"/>
      <c r="X63" s="243"/>
      <c r="Y63" s="243"/>
      <c r="Z63" s="243"/>
      <c r="AA63" s="243"/>
    </row>
    <row r="64" spans="2:27" ht="30">
      <c r="B64" s="161" t="s">
        <v>103</v>
      </c>
      <c r="C64" s="159" t="s">
        <v>102</v>
      </c>
      <c r="D64" s="160">
        <v>243</v>
      </c>
      <c r="E64" s="242"/>
      <c r="F64" s="239">
        <f t="shared" si="13"/>
        <v>0</v>
      </c>
      <c r="G64" s="240">
        <f>'2026'!F64</f>
        <v>0</v>
      </c>
      <c r="H64" s="240">
        <f>'2027'!F64</f>
        <v>0</v>
      </c>
      <c r="I64" s="240">
        <f>'2028'!F64</f>
        <v>0</v>
      </c>
      <c r="J64" s="240">
        <f>Разд.1.4!W64</f>
        <v>0</v>
      </c>
      <c r="K64" s="243"/>
      <c r="L64" s="243"/>
      <c r="M64" s="243"/>
      <c r="N64" s="243"/>
      <c r="O64" s="243"/>
      <c r="P64" s="243"/>
      <c r="Q64" s="243"/>
      <c r="R64" s="243"/>
      <c r="S64" s="243"/>
      <c r="T64" s="243"/>
      <c r="U64" s="243"/>
      <c r="V64" s="243"/>
      <c r="W64" s="243"/>
      <c r="X64" s="243"/>
      <c r="Y64" s="243"/>
      <c r="Z64" s="243"/>
      <c r="AA64" s="243"/>
    </row>
    <row r="65" spans="2:27">
      <c r="B65" s="161" t="s">
        <v>104</v>
      </c>
      <c r="C65" s="159" t="s">
        <v>105</v>
      </c>
      <c r="D65" s="160">
        <v>244</v>
      </c>
      <c r="E65" s="242"/>
      <c r="F65" s="239">
        <f t="shared" si="13"/>
        <v>0</v>
      </c>
      <c r="G65" s="240">
        <f>'2026'!F65</f>
        <v>8415800</v>
      </c>
      <c r="H65" s="240">
        <f>'2027'!F65</f>
        <v>0</v>
      </c>
      <c r="I65" s="240">
        <f>'2028'!F65</f>
        <v>0</v>
      </c>
      <c r="J65" s="240">
        <f>Разд.1.4!W65</f>
        <v>0</v>
      </c>
      <c r="K65" s="243"/>
      <c r="L65" s="243"/>
      <c r="M65" s="243"/>
      <c r="N65" s="243"/>
      <c r="O65" s="243"/>
      <c r="P65" s="243"/>
      <c r="Q65" s="243"/>
      <c r="R65" s="243"/>
      <c r="S65" s="243"/>
      <c r="T65" s="243"/>
      <c r="U65" s="243"/>
      <c r="V65" s="243"/>
      <c r="W65" s="243"/>
      <c r="X65" s="243"/>
      <c r="Y65" s="243"/>
      <c r="Z65" s="243"/>
      <c r="AA65" s="243"/>
    </row>
    <row r="66" spans="2:27" ht="30">
      <c r="B66" s="162" t="s">
        <v>125</v>
      </c>
      <c r="C66" s="159" t="s">
        <v>126</v>
      </c>
      <c r="D66" s="160">
        <v>244</v>
      </c>
      <c r="E66" s="242"/>
      <c r="F66" s="239">
        <f t="shared" si="13"/>
        <v>0</v>
      </c>
      <c r="G66" s="240">
        <f>'2026'!F66</f>
        <v>4221500</v>
      </c>
      <c r="H66" s="240">
        <f>'2027'!F66</f>
        <v>0</v>
      </c>
      <c r="I66" s="240">
        <f>'2028'!F66</f>
        <v>0</v>
      </c>
      <c r="J66" s="240">
        <f>Разд.1.4!W66</f>
        <v>0</v>
      </c>
      <c r="K66" s="243">
        <f>+K68+K69+K70</f>
        <v>0</v>
      </c>
      <c r="L66" s="243">
        <f t="shared" ref="L66:X66" si="14">+L68+L69+L70</f>
        <v>0</v>
      </c>
      <c r="M66" s="243">
        <f t="shared" si="14"/>
        <v>0</v>
      </c>
      <c r="N66" s="243">
        <f t="shared" si="14"/>
        <v>0</v>
      </c>
      <c r="O66" s="243">
        <f t="shared" si="14"/>
        <v>0</v>
      </c>
      <c r="P66" s="243">
        <f t="shared" si="14"/>
        <v>0</v>
      </c>
      <c r="Q66" s="243">
        <f t="shared" si="14"/>
        <v>0</v>
      </c>
      <c r="R66" s="243">
        <f t="shared" si="14"/>
        <v>0</v>
      </c>
      <c r="S66" s="243">
        <f t="shared" si="14"/>
        <v>0</v>
      </c>
      <c r="T66" s="243">
        <f t="shared" si="14"/>
        <v>0</v>
      </c>
      <c r="U66" s="243">
        <f t="shared" si="14"/>
        <v>0</v>
      </c>
      <c r="V66" s="243">
        <f t="shared" si="14"/>
        <v>0</v>
      </c>
      <c r="W66" s="243">
        <f t="shared" si="14"/>
        <v>0</v>
      </c>
      <c r="X66" s="243">
        <f t="shared" si="14"/>
        <v>0</v>
      </c>
      <c r="Y66" s="243"/>
      <c r="Z66" s="243"/>
      <c r="AA66" s="243"/>
    </row>
    <row r="67" spans="2:27">
      <c r="B67" s="163" t="s">
        <v>121</v>
      </c>
      <c r="C67" s="159"/>
      <c r="D67" s="160"/>
      <c r="E67" s="242"/>
      <c r="F67" s="239">
        <f t="shared" si="13"/>
        <v>0</v>
      </c>
      <c r="G67" s="240">
        <f>'2026'!F67</f>
        <v>0</v>
      </c>
      <c r="H67" s="240">
        <f>'2027'!F67</f>
        <v>0</v>
      </c>
      <c r="I67" s="240">
        <f>'2028'!F67</f>
        <v>0</v>
      </c>
      <c r="J67" s="240">
        <f>Разд.1.4!W67</f>
        <v>0</v>
      </c>
      <c r="K67" s="243"/>
      <c r="L67" s="243"/>
      <c r="M67" s="243"/>
      <c r="N67" s="243"/>
      <c r="O67" s="243"/>
      <c r="P67" s="243"/>
      <c r="Q67" s="243"/>
      <c r="R67" s="243"/>
      <c r="S67" s="243"/>
      <c r="T67" s="243"/>
      <c r="U67" s="243"/>
      <c r="V67" s="243"/>
      <c r="W67" s="243"/>
      <c r="X67" s="243"/>
      <c r="Y67" s="243"/>
      <c r="Z67" s="243"/>
      <c r="AA67" s="243"/>
    </row>
    <row r="68" spans="2:27">
      <c r="B68" s="164" t="s">
        <v>123</v>
      </c>
      <c r="C68" s="159" t="s">
        <v>127</v>
      </c>
      <c r="D68" s="160">
        <v>244</v>
      </c>
      <c r="E68" s="242"/>
      <c r="F68" s="239">
        <f t="shared" si="13"/>
        <v>0</v>
      </c>
      <c r="G68" s="240">
        <f>'2026'!F68</f>
        <v>1783450</v>
      </c>
      <c r="H68" s="240">
        <f>'2027'!F68</f>
        <v>0</v>
      </c>
      <c r="I68" s="240">
        <f>'2028'!F68</f>
        <v>0</v>
      </c>
      <c r="J68" s="240">
        <f>Разд.1.4!W68</f>
        <v>0</v>
      </c>
      <c r="K68" s="243"/>
      <c r="L68" s="243"/>
      <c r="M68" s="243"/>
      <c r="N68" s="243"/>
      <c r="O68" s="243"/>
      <c r="P68" s="243"/>
      <c r="Q68" s="243"/>
      <c r="R68" s="243"/>
      <c r="S68" s="243"/>
      <c r="T68" s="243"/>
      <c r="U68" s="243"/>
      <c r="V68" s="243"/>
      <c r="W68" s="243"/>
      <c r="X68" s="243"/>
      <c r="Y68" s="243"/>
      <c r="Z68" s="243"/>
      <c r="AA68" s="243"/>
    </row>
    <row r="69" spans="2:27">
      <c r="B69" s="164" t="s">
        <v>124</v>
      </c>
      <c r="C69" s="159" t="s">
        <v>128</v>
      </c>
      <c r="D69" s="160">
        <v>244</v>
      </c>
      <c r="E69" s="242"/>
      <c r="F69" s="239">
        <f t="shared" si="13"/>
        <v>0</v>
      </c>
      <c r="G69" s="240">
        <f>'2026'!F69</f>
        <v>0</v>
      </c>
      <c r="H69" s="240">
        <f>'2027'!F69</f>
        <v>0</v>
      </c>
      <c r="I69" s="240">
        <f>'2028'!F69</f>
        <v>0</v>
      </c>
      <c r="J69" s="240">
        <f>Разд.1.4!W69</f>
        <v>0</v>
      </c>
      <c r="K69" s="243"/>
      <c r="L69" s="243"/>
      <c r="M69" s="243"/>
      <c r="N69" s="243"/>
      <c r="O69" s="243"/>
      <c r="P69" s="243"/>
      <c r="Q69" s="243"/>
      <c r="R69" s="243"/>
      <c r="S69" s="243"/>
      <c r="T69" s="243"/>
      <c r="U69" s="243"/>
      <c r="V69" s="243"/>
      <c r="W69" s="243"/>
      <c r="X69" s="243"/>
      <c r="Y69" s="243"/>
      <c r="Z69" s="243"/>
      <c r="AA69" s="243"/>
    </row>
    <row r="70" spans="2:27">
      <c r="B70" s="422" t="s">
        <v>312</v>
      </c>
      <c r="C70" s="288" t="s">
        <v>129</v>
      </c>
      <c r="D70" s="179">
        <v>244</v>
      </c>
      <c r="E70" s="242"/>
      <c r="F70" s="239">
        <f t="shared" si="13"/>
        <v>0</v>
      </c>
      <c r="G70" s="240">
        <f>'2026'!F70</f>
        <v>2438050</v>
      </c>
      <c r="H70" s="240">
        <f>'2027'!F70</f>
        <v>0</v>
      </c>
      <c r="I70" s="240">
        <f>'2028'!F70</f>
        <v>0</v>
      </c>
      <c r="J70" s="240">
        <f>Разд.1.4!W70</f>
        <v>0</v>
      </c>
      <c r="K70" s="243"/>
      <c r="L70" s="243"/>
      <c r="M70" s="243"/>
      <c r="N70" s="243"/>
      <c r="O70" s="243"/>
      <c r="P70" s="243"/>
      <c r="Q70" s="243"/>
      <c r="R70" s="243"/>
      <c r="S70" s="243"/>
      <c r="T70" s="243"/>
      <c r="U70" s="243"/>
      <c r="V70" s="243"/>
      <c r="W70" s="243"/>
      <c r="X70" s="243"/>
      <c r="Y70" s="243"/>
      <c r="Z70" s="243"/>
      <c r="AA70" s="243"/>
    </row>
    <row r="71" spans="2:27">
      <c r="B71" s="422" t="s">
        <v>313</v>
      </c>
      <c r="C71" s="288" t="s">
        <v>314</v>
      </c>
      <c r="D71" s="179">
        <v>244</v>
      </c>
      <c r="E71" s="242"/>
      <c r="F71" s="239">
        <f t="shared" si="13"/>
        <v>0</v>
      </c>
      <c r="G71" s="240">
        <f>'2026'!F71</f>
        <v>0</v>
      </c>
      <c r="H71" s="240">
        <f>'2027'!F71</f>
        <v>0</v>
      </c>
      <c r="I71" s="240">
        <f>'2028'!F71</f>
        <v>0</v>
      </c>
      <c r="J71" s="240">
        <f>Разд.1.4!W71</f>
        <v>0</v>
      </c>
      <c r="K71" s="243"/>
      <c r="L71" s="243"/>
      <c r="M71" s="243"/>
      <c r="N71" s="243"/>
      <c r="O71" s="243"/>
      <c r="P71" s="243"/>
      <c r="Q71" s="243"/>
      <c r="R71" s="243"/>
      <c r="S71" s="243"/>
      <c r="T71" s="243"/>
      <c r="U71" s="243"/>
      <c r="V71" s="243"/>
      <c r="W71" s="243"/>
      <c r="X71" s="243"/>
      <c r="Y71" s="243"/>
      <c r="Z71" s="243"/>
      <c r="AA71" s="243"/>
    </row>
    <row r="72" spans="2:27" ht="30">
      <c r="B72" s="165" t="s">
        <v>255</v>
      </c>
      <c r="C72" s="166" t="s">
        <v>122</v>
      </c>
      <c r="D72" s="167">
        <v>246</v>
      </c>
      <c r="E72" s="242"/>
      <c r="F72" s="239"/>
      <c r="G72" s="240">
        <f>'2026'!F72</f>
        <v>0</v>
      </c>
      <c r="H72" s="240">
        <f>'2027'!F72</f>
        <v>0</v>
      </c>
      <c r="I72" s="240">
        <f>'2028'!F72</f>
        <v>0</v>
      </c>
      <c r="J72" s="240">
        <f>Разд.1.4!W72</f>
        <v>0</v>
      </c>
      <c r="K72" s="243"/>
      <c r="L72" s="243"/>
      <c r="M72" s="243"/>
      <c r="N72" s="243"/>
      <c r="O72" s="243"/>
      <c r="P72" s="243"/>
      <c r="Q72" s="243"/>
      <c r="R72" s="243"/>
      <c r="S72" s="243"/>
      <c r="T72" s="243"/>
      <c r="U72" s="243"/>
      <c r="V72" s="243"/>
      <c r="W72" s="243"/>
      <c r="X72" s="243"/>
      <c r="Y72" s="243"/>
      <c r="Z72" s="243"/>
      <c r="AA72" s="243"/>
    </row>
    <row r="73" spans="2:27">
      <c r="B73" s="165" t="s">
        <v>256</v>
      </c>
      <c r="C73" s="166" t="s">
        <v>257</v>
      </c>
      <c r="D73" s="167">
        <v>247</v>
      </c>
      <c r="E73" s="242"/>
      <c r="F73" s="239"/>
      <c r="G73" s="240">
        <f>'2026'!F73</f>
        <v>2919000</v>
      </c>
      <c r="H73" s="240">
        <f>'2027'!F73</f>
        <v>0</v>
      </c>
      <c r="I73" s="240">
        <f>'2028'!F73</f>
        <v>0</v>
      </c>
      <c r="J73" s="240">
        <f>Разд.1.4!W73</f>
        <v>0</v>
      </c>
      <c r="K73" s="243"/>
      <c r="L73" s="243"/>
      <c r="M73" s="243"/>
      <c r="N73" s="243"/>
      <c r="O73" s="243"/>
      <c r="P73" s="243"/>
      <c r="Q73" s="243"/>
      <c r="R73" s="243"/>
      <c r="S73" s="243"/>
      <c r="T73" s="243"/>
      <c r="U73" s="243"/>
      <c r="V73" s="243"/>
      <c r="W73" s="243"/>
      <c r="X73" s="243"/>
      <c r="Y73" s="243"/>
      <c r="Z73" s="243"/>
      <c r="AA73" s="243"/>
    </row>
    <row r="74" spans="2:27" ht="30">
      <c r="B74" s="168" t="s">
        <v>120</v>
      </c>
      <c r="C74" s="159" t="s">
        <v>258</v>
      </c>
      <c r="D74" s="160">
        <v>400</v>
      </c>
      <c r="E74" s="242"/>
      <c r="F74" s="239">
        <f t="shared" si="13"/>
        <v>0</v>
      </c>
      <c r="G74" s="240">
        <f>'2026'!F74</f>
        <v>0</v>
      </c>
      <c r="H74" s="240">
        <f>'2027'!F74</f>
        <v>0</v>
      </c>
      <c r="I74" s="240">
        <f>'2028'!F74</f>
        <v>0</v>
      </c>
      <c r="J74" s="240">
        <f>Разд.1.4!W74</f>
        <v>0</v>
      </c>
      <c r="K74" s="243"/>
      <c r="L74" s="243"/>
      <c r="M74" s="243"/>
      <c r="N74" s="243"/>
      <c r="O74" s="243"/>
      <c r="P74" s="243"/>
      <c r="Q74" s="243"/>
      <c r="R74" s="243"/>
      <c r="S74" s="243"/>
      <c r="T74" s="243"/>
      <c r="U74" s="243"/>
      <c r="V74" s="243"/>
      <c r="W74" s="243"/>
      <c r="X74" s="243"/>
      <c r="Y74" s="243"/>
      <c r="Z74" s="243"/>
      <c r="AA74" s="243"/>
    </row>
    <row r="75" spans="2:27" ht="45">
      <c r="B75" s="161" t="s">
        <v>106</v>
      </c>
      <c r="C75" s="159" t="s">
        <v>259</v>
      </c>
      <c r="D75" s="160">
        <v>406</v>
      </c>
      <c r="E75" s="242"/>
      <c r="F75" s="239">
        <f t="shared" si="13"/>
        <v>0</v>
      </c>
      <c r="G75" s="240">
        <f>'2026'!F75</f>
        <v>0</v>
      </c>
      <c r="H75" s="240">
        <f>'2027'!F75</f>
        <v>0</v>
      </c>
      <c r="I75" s="240">
        <f>'2028'!F75</f>
        <v>0</v>
      </c>
      <c r="J75" s="240">
        <f>Разд.1.4!W75</f>
        <v>0</v>
      </c>
      <c r="K75" s="243"/>
      <c r="L75" s="243"/>
      <c r="M75" s="243"/>
      <c r="N75" s="243"/>
      <c r="O75" s="243"/>
      <c r="P75" s="243"/>
      <c r="Q75" s="243"/>
      <c r="R75" s="243"/>
      <c r="S75" s="243"/>
      <c r="T75" s="243"/>
      <c r="U75" s="243"/>
      <c r="V75" s="243"/>
      <c r="W75" s="243"/>
      <c r="X75" s="243"/>
      <c r="Y75" s="243"/>
      <c r="Z75" s="243"/>
      <c r="AA75" s="243"/>
    </row>
    <row r="76" spans="2:27" ht="30">
      <c r="B76" s="161" t="s">
        <v>107</v>
      </c>
      <c r="C76" s="159" t="s">
        <v>260</v>
      </c>
      <c r="D76" s="160">
        <v>407</v>
      </c>
      <c r="E76" s="242"/>
      <c r="F76" s="239">
        <f t="shared" si="13"/>
        <v>0</v>
      </c>
      <c r="G76" s="240">
        <f>'2026'!F76</f>
        <v>0</v>
      </c>
      <c r="H76" s="240">
        <f>'2027'!F76</f>
        <v>0</v>
      </c>
      <c r="I76" s="240">
        <f>'2028'!F76</f>
        <v>0</v>
      </c>
      <c r="J76" s="240">
        <f>Разд.1.4!W76</f>
        <v>0</v>
      </c>
      <c r="K76" s="243"/>
      <c r="L76" s="243"/>
      <c r="M76" s="243"/>
      <c r="N76" s="243"/>
      <c r="O76" s="243"/>
      <c r="P76" s="243"/>
      <c r="Q76" s="243"/>
      <c r="R76" s="243"/>
      <c r="S76" s="243"/>
      <c r="T76" s="243"/>
      <c r="U76" s="243"/>
      <c r="V76" s="243"/>
      <c r="W76" s="243"/>
      <c r="X76" s="243"/>
      <c r="Y76" s="243"/>
      <c r="Z76" s="243"/>
      <c r="AA76" s="243"/>
    </row>
    <row r="77" spans="2:27" ht="21.6" customHeight="1">
      <c r="B77" s="161" t="s">
        <v>280</v>
      </c>
      <c r="C77" s="159" t="s">
        <v>281</v>
      </c>
      <c r="D77" s="160">
        <v>880</v>
      </c>
      <c r="E77" s="242"/>
      <c r="F77" s="239"/>
      <c r="G77" s="240"/>
      <c r="H77" s="240">
        <f>'2027'!F77</f>
        <v>0</v>
      </c>
      <c r="I77" s="240">
        <f>'2028'!F77</f>
        <v>0</v>
      </c>
      <c r="J77" s="240"/>
      <c r="K77" s="243"/>
      <c r="L77" s="243"/>
      <c r="M77" s="243"/>
      <c r="N77" s="243"/>
      <c r="O77" s="243"/>
      <c r="P77" s="243"/>
      <c r="Q77" s="243"/>
      <c r="R77" s="243"/>
      <c r="S77" s="243"/>
      <c r="T77" s="243"/>
      <c r="U77" s="243"/>
      <c r="V77" s="243"/>
      <c r="W77" s="243"/>
      <c r="X77" s="243"/>
      <c r="Y77" s="243"/>
      <c r="Z77" s="243"/>
      <c r="AA77" s="243"/>
    </row>
    <row r="78" spans="2:27">
      <c r="B78" s="169" t="s">
        <v>108</v>
      </c>
      <c r="C78" s="170" t="s">
        <v>109</v>
      </c>
      <c r="D78" s="171">
        <v>100</v>
      </c>
      <c r="E78" s="241"/>
      <c r="F78" s="239">
        <f>SUM(K78:Y78)</f>
        <v>0</v>
      </c>
      <c r="G78" s="240">
        <f>'2026'!F78</f>
        <v>0</v>
      </c>
      <c r="H78" s="240">
        <f>'2027'!F78</f>
        <v>0</v>
      </c>
      <c r="I78" s="240">
        <f>'2028'!F78</f>
        <v>0</v>
      </c>
      <c r="J78" s="240" t="str">
        <f>Разд.1.4!W78</f>
        <v>Х</v>
      </c>
      <c r="K78" s="239"/>
      <c r="L78" s="239"/>
      <c r="M78" s="239"/>
      <c r="N78" s="239"/>
      <c r="O78" s="239"/>
      <c r="P78" s="239"/>
      <c r="Q78" s="239"/>
      <c r="R78" s="239"/>
      <c r="S78" s="239"/>
      <c r="T78" s="239"/>
      <c r="U78" s="239"/>
      <c r="V78" s="239"/>
      <c r="W78" s="239"/>
      <c r="X78" s="239"/>
      <c r="Y78" s="239"/>
      <c r="Z78" s="239"/>
      <c r="AA78" s="248" t="s">
        <v>19</v>
      </c>
    </row>
    <row r="79" spans="2:27" ht="30">
      <c r="B79" s="161" t="s">
        <v>111</v>
      </c>
      <c r="C79" s="159" t="s">
        <v>110</v>
      </c>
      <c r="D79" s="160"/>
      <c r="E79" s="242"/>
      <c r="F79" s="239">
        <f t="shared" ref="F79:F81" si="15">SUM(K79:Y79)</f>
        <v>0</v>
      </c>
      <c r="G79" s="240">
        <f>'2026'!F79</f>
        <v>0</v>
      </c>
      <c r="H79" s="240">
        <f>'2027'!F79</f>
        <v>0</v>
      </c>
      <c r="I79" s="240">
        <f>'2028'!F79</f>
        <v>0</v>
      </c>
      <c r="J79" s="240" t="str">
        <f>Разд.1.4!W79</f>
        <v>Х</v>
      </c>
      <c r="K79" s="243"/>
      <c r="L79" s="243"/>
      <c r="M79" s="243"/>
      <c r="N79" s="243"/>
      <c r="O79" s="243"/>
      <c r="P79" s="243"/>
      <c r="Q79" s="243"/>
      <c r="R79" s="243"/>
      <c r="S79" s="243"/>
      <c r="T79" s="243"/>
      <c r="U79" s="243"/>
      <c r="V79" s="243"/>
      <c r="W79" s="243"/>
      <c r="X79" s="243"/>
      <c r="Y79" s="243"/>
      <c r="Z79" s="243"/>
      <c r="AA79" s="247" t="s">
        <v>19</v>
      </c>
    </row>
    <row r="80" spans="2:27">
      <c r="B80" s="161" t="s">
        <v>112</v>
      </c>
      <c r="C80" s="159" t="s">
        <v>113</v>
      </c>
      <c r="D80" s="160"/>
      <c r="E80" s="242"/>
      <c r="F80" s="239">
        <f t="shared" si="15"/>
        <v>0</v>
      </c>
      <c r="G80" s="240">
        <f>'2026'!F80</f>
        <v>0</v>
      </c>
      <c r="H80" s="240">
        <f>'2027'!F80</f>
        <v>0</v>
      </c>
      <c r="I80" s="240">
        <f>'2028'!F80</f>
        <v>0</v>
      </c>
      <c r="J80" s="240" t="str">
        <f>Разд.1.4!W80</f>
        <v>Х</v>
      </c>
      <c r="K80" s="243"/>
      <c r="L80" s="243"/>
      <c r="M80" s="243"/>
      <c r="N80" s="243"/>
      <c r="O80" s="243"/>
      <c r="P80" s="243"/>
      <c r="Q80" s="243"/>
      <c r="R80" s="243"/>
      <c r="S80" s="243"/>
      <c r="T80" s="243"/>
      <c r="U80" s="243"/>
      <c r="V80" s="243"/>
      <c r="W80" s="243"/>
      <c r="X80" s="243"/>
      <c r="Y80" s="243"/>
      <c r="Z80" s="243"/>
      <c r="AA80" s="247" t="s">
        <v>19</v>
      </c>
    </row>
    <row r="81" spans="1:27">
      <c r="B81" s="161" t="s">
        <v>115</v>
      </c>
      <c r="C81" s="159" t="s">
        <v>114</v>
      </c>
      <c r="D81" s="160"/>
      <c r="E81" s="242"/>
      <c r="F81" s="239">
        <f t="shared" si="15"/>
        <v>0</v>
      </c>
      <c r="G81" s="240">
        <f>'2026'!F81</f>
        <v>0</v>
      </c>
      <c r="H81" s="240">
        <f>'2027'!F81</f>
        <v>0</v>
      </c>
      <c r="I81" s="240">
        <f>'2028'!F81</f>
        <v>0</v>
      </c>
      <c r="J81" s="240" t="str">
        <f>Разд.1.4!W81</f>
        <v>Х</v>
      </c>
      <c r="K81" s="243"/>
      <c r="L81" s="243"/>
      <c r="M81" s="243"/>
      <c r="N81" s="243"/>
      <c r="O81" s="243"/>
      <c r="P81" s="243"/>
      <c r="Q81" s="243"/>
      <c r="R81" s="243"/>
      <c r="S81" s="243"/>
      <c r="T81" s="243"/>
      <c r="U81" s="243"/>
      <c r="V81" s="243"/>
      <c r="W81" s="243"/>
      <c r="X81" s="243"/>
      <c r="Y81" s="243"/>
      <c r="Z81" s="243"/>
      <c r="AA81" s="247" t="s">
        <v>19</v>
      </c>
    </row>
    <row r="82" spans="1:27">
      <c r="B82" s="169" t="s">
        <v>116</v>
      </c>
      <c r="C82" s="170" t="s">
        <v>117</v>
      </c>
      <c r="D82" s="171" t="s">
        <v>19</v>
      </c>
      <c r="E82" s="241"/>
      <c r="F82" s="239"/>
      <c r="G82" s="240">
        <f>'2026'!F82</f>
        <v>0</v>
      </c>
      <c r="H82" s="240">
        <f>'2027'!F82</f>
        <v>0</v>
      </c>
      <c r="I82" s="240">
        <f>'2028'!F82</f>
        <v>0</v>
      </c>
      <c r="J82" s="240" t="str">
        <f>Разд.1.4!W82</f>
        <v>Х</v>
      </c>
      <c r="K82" s="239"/>
      <c r="L82" s="239"/>
      <c r="M82" s="239"/>
      <c r="N82" s="239"/>
      <c r="O82" s="239"/>
      <c r="P82" s="239"/>
      <c r="Q82" s="239"/>
      <c r="R82" s="239"/>
      <c r="S82" s="239"/>
      <c r="T82" s="239"/>
      <c r="U82" s="239"/>
      <c r="V82" s="239"/>
      <c r="W82" s="239"/>
      <c r="X82" s="239"/>
      <c r="Y82" s="239"/>
      <c r="Z82" s="239"/>
      <c r="AA82" s="248" t="s">
        <v>19</v>
      </c>
    </row>
    <row r="83" spans="1:27" ht="30">
      <c r="B83" s="161" t="s">
        <v>119</v>
      </c>
      <c r="C83" s="159" t="s">
        <v>118</v>
      </c>
      <c r="D83" s="160">
        <v>610</v>
      </c>
      <c r="E83" s="242"/>
      <c r="F83" s="243">
        <f>SUM(K83:Y83)</f>
        <v>0</v>
      </c>
      <c r="G83" s="240">
        <f>'2026'!F83</f>
        <v>0</v>
      </c>
      <c r="H83" s="240">
        <f>'2027'!F83</f>
        <v>0</v>
      </c>
      <c r="I83" s="240">
        <f>'2028'!F83</f>
        <v>0</v>
      </c>
      <c r="J83" s="240" t="str">
        <f>Разд.1.4!W83</f>
        <v>Х</v>
      </c>
      <c r="K83" s="243"/>
      <c r="L83" s="243"/>
      <c r="M83" s="243"/>
      <c r="N83" s="243"/>
      <c r="O83" s="243"/>
      <c r="P83" s="243"/>
      <c r="Q83" s="243"/>
      <c r="R83" s="243"/>
      <c r="S83" s="243"/>
      <c r="T83" s="243"/>
      <c r="U83" s="243"/>
      <c r="V83" s="243"/>
      <c r="W83" s="243"/>
      <c r="X83" s="243"/>
      <c r="Y83" s="243"/>
      <c r="Z83" s="243"/>
      <c r="AA83" s="247" t="s">
        <v>19</v>
      </c>
    </row>
    <row r="85" spans="1:27" ht="15.6" customHeight="1">
      <c r="B85" s="559" t="s">
        <v>216</v>
      </c>
      <c r="C85" s="559"/>
      <c r="D85" s="559"/>
      <c r="E85" s="559"/>
      <c r="F85" s="559"/>
      <c r="G85" s="559"/>
      <c r="H85" s="559"/>
      <c r="I85" s="559"/>
      <c r="J85" s="559"/>
    </row>
    <row r="86" spans="1:27" ht="15.6" customHeight="1">
      <c r="B86" s="559" t="s">
        <v>217</v>
      </c>
      <c r="C86" s="559"/>
      <c r="D86" s="559"/>
      <c r="E86" s="559"/>
      <c r="F86" s="559"/>
      <c r="G86" s="559"/>
      <c r="H86" s="559"/>
      <c r="I86" s="559"/>
      <c r="J86" s="559"/>
    </row>
    <row r="87" spans="1:27">
      <c r="A87" s="250"/>
      <c r="B87" s="561" t="s">
        <v>218</v>
      </c>
      <c r="C87" s="561"/>
      <c r="D87" s="561"/>
      <c r="E87" s="561"/>
      <c r="F87" s="561"/>
      <c r="G87" s="561"/>
      <c r="H87" s="561"/>
      <c r="I87" s="561"/>
      <c r="J87" s="561"/>
      <c r="K87" s="243"/>
      <c r="L87" s="243"/>
      <c r="M87" s="243"/>
      <c r="N87" s="243"/>
      <c r="O87" s="243"/>
      <c r="P87" s="243"/>
      <c r="Q87" s="243"/>
      <c r="R87" s="243"/>
      <c r="S87" s="243"/>
      <c r="T87" s="243"/>
      <c r="U87" s="243"/>
      <c r="V87" s="243"/>
      <c r="W87" s="243"/>
      <c r="X87" s="243"/>
      <c r="Y87" s="243"/>
      <c r="Z87" s="243"/>
      <c r="AA87" s="243"/>
    </row>
    <row r="88" spans="1:27" ht="21.6" customHeight="1">
      <c r="B88" s="560" t="s">
        <v>219</v>
      </c>
      <c r="C88" s="560"/>
      <c r="D88" s="560"/>
      <c r="E88" s="560"/>
      <c r="F88" s="560"/>
      <c r="G88" s="560"/>
      <c r="H88" s="560"/>
      <c r="I88" s="560"/>
      <c r="J88" s="560"/>
    </row>
    <row r="89" spans="1:27" ht="21.6" customHeight="1">
      <c r="B89" s="560" t="s">
        <v>220</v>
      </c>
      <c r="C89" s="560"/>
      <c r="D89" s="560"/>
      <c r="E89" s="560"/>
      <c r="F89" s="560"/>
      <c r="G89" s="560"/>
      <c r="H89" s="560"/>
      <c r="I89" s="560"/>
      <c r="J89" s="560"/>
    </row>
    <row r="90" spans="1:27" ht="21.6" customHeight="1">
      <c r="B90" s="560" t="s">
        <v>282</v>
      </c>
      <c r="C90" s="560"/>
      <c r="D90" s="560"/>
      <c r="E90" s="560"/>
      <c r="F90" s="560"/>
      <c r="G90" s="560"/>
      <c r="H90" s="560"/>
      <c r="I90" s="560"/>
      <c r="J90" s="560"/>
    </row>
    <row r="91" spans="1:27" ht="34.15" customHeight="1">
      <c r="B91" s="560" t="s">
        <v>221</v>
      </c>
      <c r="C91" s="560"/>
      <c r="D91" s="560"/>
      <c r="E91" s="560"/>
      <c r="F91" s="560"/>
      <c r="G91" s="560"/>
      <c r="H91" s="560"/>
      <c r="I91" s="560"/>
      <c r="J91" s="560"/>
    </row>
    <row r="92" spans="1:27" ht="21.6" customHeight="1">
      <c r="B92" s="560" t="s">
        <v>222</v>
      </c>
      <c r="C92" s="560"/>
      <c r="D92" s="560"/>
      <c r="E92" s="560"/>
      <c r="F92" s="560"/>
      <c r="G92" s="560"/>
      <c r="H92" s="560"/>
      <c r="I92" s="560"/>
      <c r="J92" s="560"/>
    </row>
    <row r="93" spans="1:27" ht="45.6" customHeight="1">
      <c r="B93" s="559" t="s">
        <v>223</v>
      </c>
      <c r="C93" s="559"/>
      <c r="D93" s="559"/>
      <c r="E93" s="559"/>
      <c r="F93" s="559"/>
      <c r="G93" s="559"/>
      <c r="H93" s="559"/>
      <c r="I93" s="559"/>
      <c r="J93" s="559"/>
    </row>
    <row r="94" spans="1:27" ht="39" customHeight="1">
      <c r="B94" s="559" t="s">
        <v>224</v>
      </c>
      <c r="C94" s="559"/>
      <c r="D94" s="559"/>
      <c r="E94" s="559"/>
      <c r="F94" s="559"/>
      <c r="G94" s="559"/>
      <c r="H94" s="559"/>
      <c r="I94" s="559"/>
      <c r="J94" s="559"/>
    </row>
    <row r="95" spans="1:27" ht="45.6" customHeight="1">
      <c r="B95" s="559" t="s">
        <v>225</v>
      </c>
      <c r="C95" s="559"/>
      <c r="D95" s="559"/>
      <c r="E95" s="559"/>
      <c r="F95" s="559"/>
      <c r="G95" s="559"/>
      <c r="H95" s="559"/>
      <c r="I95" s="559"/>
      <c r="J95" s="559"/>
    </row>
    <row r="96" spans="1:27" ht="37.15" customHeight="1">
      <c r="B96" s="559" t="s">
        <v>263</v>
      </c>
      <c r="C96" s="559"/>
      <c r="D96" s="559"/>
      <c r="E96" s="559"/>
      <c r="F96" s="559"/>
      <c r="G96" s="559"/>
      <c r="H96" s="559"/>
      <c r="I96" s="559"/>
      <c r="J96" s="559"/>
    </row>
    <row r="97" spans="2:10" ht="21" customHeight="1">
      <c r="B97" s="559" t="s">
        <v>226</v>
      </c>
      <c r="C97" s="559"/>
      <c r="D97" s="559"/>
      <c r="E97" s="559"/>
      <c r="F97" s="559"/>
      <c r="G97" s="559"/>
      <c r="H97" s="559"/>
      <c r="I97" s="559"/>
      <c r="J97" s="559"/>
    </row>
    <row r="98" spans="2:10" ht="45" customHeight="1">
      <c r="B98" s="559" t="s">
        <v>227</v>
      </c>
      <c r="C98" s="559"/>
      <c r="D98" s="559"/>
      <c r="E98" s="559"/>
      <c r="F98" s="559"/>
      <c r="G98" s="559"/>
      <c r="H98" s="559"/>
      <c r="I98" s="559"/>
      <c r="J98" s="559"/>
    </row>
  </sheetData>
  <mergeCells count="32">
    <mergeCell ref="AU10:AV10"/>
    <mergeCell ref="B95:J95"/>
    <mergeCell ref="B96:J96"/>
    <mergeCell ref="B97:J97"/>
    <mergeCell ref="B98:J98"/>
    <mergeCell ref="B90:J90"/>
    <mergeCell ref="B91:J91"/>
    <mergeCell ref="B92:J92"/>
    <mergeCell ref="B93:J93"/>
    <mergeCell ref="B94:J94"/>
    <mergeCell ref="B85:J85"/>
    <mergeCell ref="B86:J86"/>
    <mergeCell ref="B87:J87"/>
    <mergeCell ref="B88:J88"/>
    <mergeCell ref="B89:J89"/>
    <mergeCell ref="AC2:AC3"/>
    <mergeCell ref="AD2:AH2"/>
    <mergeCell ref="AI2:AI3"/>
    <mergeCell ref="AJ2:AJ3"/>
    <mergeCell ref="AK2:AT2"/>
    <mergeCell ref="AB2:AB3"/>
    <mergeCell ref="B1:AA1"/>
    <mergeCell ref="B2:B3"/>
    <mergeCell ref="C2:C3"/>
    <mergeCell ref="D2:D3"/>
    <mergeCell ref="E2:E3"/>
    <mergeCell ref="F2:F3"/>
    <mergeCell ref="K2:K3"/>
    <mergeCell ref="L2:P2"/>
    <mergeCell ref="Q2:Q3"/>
    <mergeCell ref="R2:Y2"/>
    <mergeCell ref="G2:J2"/>
  </mergeCells>
  <hyperlinks>
    <hyperlink ref="B87" location="sub_111111" display="sub_111111"/>
  </hyperlinks>
  <pageMargins left="0.31496062992125984" right="0.15748031496062992" top="0.15748031496062992" bottom="0.15748031496062992" header="0.15748031496062992" footer="0.15748031496062992"/>
  <pageSetup paperSize="9" scale="73" fitToHeight="3" orientation="landscape" copies="2"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sheetPr>
    <tabColor rgb="FF00B050"/>
    <pageSetUpPr fitToPage="1"/>
  </sheetPr>
  <dimension ref="A1:AH83"/>
  <sheetViews>
    <sheetView topLeftCell="B55" zoomScale="55" zoomScaleNormal="55" zoomScaleSheetLayoutView="53" workbookViewId="0">
      <selection activeCell="F14" sqref="F14"/>
    </sheetView>
  </sheetViews>
  <sheetFormatPr defaultColWidth="9.140625" defaultRowHeight="18.75"/>
  <cols>
    <col min="1" max="1" width="14.28515625" style="31" customWidth="1"/>
    <col min="2" max="2" width="85.85546875" style="34" customWidth="1"/>
    <col min="3" max="3" width="9.85546875" style="30" customWidth="1"/>
    <col min="4" max="4" width="10" style="33" customWidth="1"/>
    <col min="5" max="5" width="8.7109375" style="33" customWidth="1"/>
    <col min="6" max="6" width="31.7109375" style="33" customWidth="1"/>
    <col min="7" max="7" width="38.28515625" style="33" customWidth="1"/>
    <col min="8" max="8" width="30" style="33" customWidth="1"/>
    <col min="9" max="9" width="28.5703125" style="33" customWidth="1"/>
    <col min="10" max="10" width="35.85546875" style="33" hidden="1" customWidth="1"/>
    <col min="11" max="11" width="25.7109375" style="33" hidden="1" customWidth="1"/>
    <col min="12" max="12" width="32.42578125" style="33" hidden="1" customWidth="1"/>
    <col min="13" max="13" width="28.42578125" style="33" customWidth="1"/>
    <col min="14" max="14" width="25.7109375" style="33" customWidth="1"/>
    <col min="15" max="15" width="21.85546875" style="33" customWidth="1"/>
    <col min="16" max="16" width="18.28515625" style="33" customWidth="1"/>
    <col min="17" max="17" width="26.7109375" style="33" customWidth="1"/>
    <col min="18" max="18" width="26" style="65" customWidth="1"/>
    <col min="19" max="19" width="27.28515625" style="31" customWidth="1"/>
    <col min="20" max="21" width="28.140625" style="31" customWidth="1"/>
    <col min="22" max="22" width="22" style="31" hidden="1" customWidth="1"/>
    <col min="23" max="23" width="28" style="31" customWidth="1"/>
    <col min="24" max="24" width="21" style="31" hidden="1" customWidth="1"/>
    <col min="25" max="25" width="9.140625" style="31"/>
    <col min="26" max="26" width="28.85546875" style="31" customWidth="1"/>
    <col min="27" max="16384" width="9.140625" style="31"/>
  </cols>
  <sheetData>
    <row r="1" spans="2:18" ht="50.45" customHeight="1" thickBot="1">
      <c r="B1" s="564" t="s">
        <v>327</v>
      </c>
      <c r="C1" s="564"/>
      <c r="D1" s="564"/>
      <c r="E1" s="564"/>
      <c r="F1" s="564"/>
      <c r="G1" s="564"/>
      <c r="H1" s="564"/>
      <c r="I1" s="564"/>
      <c r="J1" s="564"/>
      <c r="K1" s="564"/>
      <c r="L1" s="564"/>
      <c r="M1" s="564"/>
      <c r="N1" s="564"/>
      <c r="O1" s="564"/>
      <c r="P1" s="564"/>
      <c r="Q1" s="64"/>
    </row>
    <row r="2" spans="2:18" s="32" customFormat="1" ht="93" customHeight="1" thickBot="1">
      <c r="B2" s="565" t="s">
        <v>10</v>
      </c>
      <c r="C2" s="567" t="s">
        <v>11</v>
      </c>
      <c r="D2" s="569" t="s">
        <v>12</v>
      </c>
      <c r="E2" s="569" t="s">
        <v>196</v>
      </c>
      <c r="F2" s="569" t="s">
        <v>185</v>
      </c>
      <c r="G2" s="571" t="s">
        <v>317</v>
      </c>
      <c r="H2" s="573" t="s">
        <v>163</v>
      </c>
      <c r="I2" s="574"/>
      <c r="J2" s="574"/>
      <c r="K2" s="574"/>
      <c r="L2" s="575"/>
      <c r="M2" s="569" t="s">
        <v>164</v>
      </c>
      <c r="N2" s="573" t="s">
        <v>187</v>
      </c>
      <c r="O2" s="574"/>
      <c r="P2" s="574"/>
      <c r="Q2" s="576"/>
      <c r="R2" s="66"/>
    </row>
    <row r="3" spans="2:18" s="32" customFormat="1" ht="345" customHeight="1" thickBot="1">
      <c r="B3" s="566"/>
      <c r="C3" s="568"/>
      <c r="D3" s="570"/>
      <c r="E3" s="570"/>
      <c r="F3" s="570"/>
      <c r="G3" s="572"/>
      <c r="H3" s="441" t="s">
        <v>320</v>
      </c>
      <c r="I3" s="441" t="s">
        <v>320</v>
      </c>
      <c r="J3" s="381"/>
      <c r="K3" s="380"/>
      <c r="L3" s="382"/>
      <c r="M3" s="570"/>
      <c r="N3" s="383" t="s">
        <v>194</v>
      </c>
      <c r="O3" s="384" t="s">
        <v>318</v>
      </c>
      <c r="P3" s="385" t="s">
        <v>200</v>
      </c>
      <c r="Q3" s="385" t="s">
        <v>195</v>
      </c>
      <c r="R3" s="67"/>
    </row>
    <row r="4" spans="2:18" s="103" customFormat="1" ht="21.75" thickBot="1">
      <c r="B4" s="446">
        <v>1</v>
      </c>
      <c r="C4" s="470">
        <v>2</v>
      </c>
      <c r="D4" s="315">
        <v>3</v>
      </c>
      <c r="E4" s="340">
        <v>4</v>
      </c>
      <c r="F4" s="315">
        <v>5</v>
      </c>
      <c r="G4" s="315">
        <v>6</v>
      </c>
      <c r="H4" s="340">
        <v>7</v>
      </c>
      <c r="I4" s="315">
        <v>8</v>
      </c>
      <c r="J4" s="326">
        <v>10</v>
      </c>
      <c r="K4" s="91">
        <v>8</v>
      </c>
      <c r="L4" s="91">
        <v>11</v>
      </c>
      <c r="M4" s="370">
        <v>9</v>
      </c>
      <c r="N4" s="315">
        <v>10</v>
      </c>
      <c r="O4" s="326">
        <v>11</v>
      </c>
      <c r="P4" s="91">
        <v>12</v>
      </c>
      <c r="Q4" s="92">
        <v>13</v>
      </c>
      <c r="R4" s="102"/>
    </row>
    <row r="5" spans="2:18" ht="34.9" customHeight="1">
      <c r="B5" s="447" t="s">
        <v>17</v>
      </c>
      <c r="C5" s="471" t="s">
        <v>18</v>
      </c>
      <c r="D5" s="328" t="s">
        <v>19</v>
      </c>
      <c r="E5" s="341" t="s">
        <v>19</v>
      </c>
      <c r="F5" s="356">
        <f>SUM(G5:N5)</f>
        <v>0</v>
      </c>
      <c r="G5" s="363"/>
      <c r="H5" s="399">
        <v>0</v>
      </c>
      <c r="I5" s="399"/>
      <c r="J5" s="362"/>
      <c r="K5" s="88"/>
      <c r="L5" s="371"/>
      <c r="M5" s="399"/>
      <c r="N5" s="376">
        <f>O5+P5+Q5</f>
        <v>0</v>
      </c>
      <c r="O5" s="374"/>
      <c r="P5" s="101">
        <v>0</v>
      </c>
      <c r="Q5" s="472"/>
    </row>
    <row r="6" spans="2:18" ht="34.9" customHeight="1" thickBot="1">
      <c r="B6" s="448" t="s">
        <v>20</v>
      </c>
      <c r="C6" s="473" t="s">
        <v>21</v>
      </c>
      <c r="D6" s="329" t="s">
        <v>19</v>
      </c>
      <c r="E6" s="327" t="s">
        <v>19</v>
      </c>
      <c r="F6" s="357"/>
      <c r="G6" s="357"/>
      <c r="H6" s="357"/>
      <c r="I6" s="357"/>
      <c r="J6" s="105"/>
      <c r="K6" s="79">
        <f>+K5+K7-K31</f>
        <v>0</v>
      </c>
      <c r="L6" s="372">
        <f>+L5+L7-L31</f>
        <v>0</v>
      </c>
      <c r="M6" s="357"/>
      <c r="N6" s="356"/>
      <c r="O6" s="375"/>
      <c r="P6" s="106"/>
      <c r="Q6" s="474"/>
    </row>
    <row r="7" spans="2:18" s="189" customFormat="1" ht="43.15" customHeight="1" thickBot="1">
      <c r="B7" s="449" t="s">
        <v>22</v>
      </c>
      <c r="C7" s="475" t="s">
        <v>27</v>
      </c>
      <c r="D7" s="330"/>
      <c r="E7" s="342"/>
      <c r="F7" s="358">
        <f t="shared" ref="F7:F29" si="0">SUM(G7:N7)</f>
        <v>107081400</v>
      </c>
      <c r="G7" s="358">
        <f>G8+G10+G13+G15+G23+G25+G27</f>
        <v>107081400</v>
      </c>
      <c r="H7" s="358">
        <f t="shared" ref="H7:M7" si="1">H8+H10+H13+H15+H23+H25+H27</f>
        <v>0</v>
      </c>
      <c r="I7" s="358">
        <f t="shared" si="1"/>
        <v>0</v>
      </c>
      <c r="J7" s="352">
        <f t="shared" si="1"/>
        <v>0</v>
      </c>
      <c r="K7" s="187">
        <f t="shared" si="1"/>
        <v>0</v>
      </c>
      <c r="L7" s="373">
        <f t="shared" si="1"/>
        <v>0</v>
      </c>
      <c r="M7" s="358">
        <f t="shared" si="1"/>
        <v>0</v>
      </c>
      <c r="N7" s="358">
        <f>O7+P7+Q7</f>
        <v>0</v>
      </c>
      <c r="O7" s="352">
        <f>O8+O10+O13+O15+O23+O25+O27</f>
        <v>0</v>
      </c>
      <c r="P7" s="187">
        <f>P8+P10+P13+P15+P23+P25+P27</f>
        <v>0</v>
      </c>
      <c r="Q7" s="358">
        <f>Q8+Q10+Q13+Q15+Q23+Q25+Q27</f>
        <v>0</v>
      </c>
      <c r="R7" s="386">
        <f>F5+F7-F29</f>
        <v>0</v>
      </c>
    </row>
    <row r="8" spans="2:18" ht="40.5">
      <c r="B8" s="450" t="s">
        <v>28</v>
      </c>
      <c r="C8" s="514" t="s">
        <v>29</v>
      </c>
      <c r="D8" s="519">
        <v>120</v>
      </c>
      <c r="E8" s="343"/>
      <c r="F8" s="359">
        <f t="shared" si="0"/>
        <v>0</v>
      </c>
      <c r="G8" s="364"/>
      <c r="H8" s="364"/>
      <c r="I8" s="364"/>
      <c r="J8" s="353"/>
      <c r="K8" s="110"/>
      <c r="L8" s="212"/>
      <c r="M8" s="364"/>
      <c r="N8" s="377">
        <f t="shared" ref="N8:N60" si="2">Q8+P8+O8</f>
        <v>0</v>
      </c>
      <c r="O8" s="362"/>
      <c r="P8" s="110"/>
      <c r="Q8" s="476"/>
    </row>
    <row r="9" spans="2:18" ht="46.15" customHeight="1">
      <c r="B9" s="451" t="s">
        <v>311</v>
      </c>
      <c r="C9" s="508" t="s">
        <v>30</v>
      </c>
      <c r="D9" s="433">
        <v>121</v>
      </c>
      <c r="E9" s="344"/>
      <c r="F9" s="360">
        <f t="shared" si="0"/>
        <v>0</v>
      </c>
      <c r="G9" s="365"/>
      <c r="H9" s="365"/>
      <c r="I9" s="365"/>
      <c r="J9" s="155"/>
      <c r="K9" s="75"/>
      <c r="L9" s="213"/>
      <c r="M9" s="365"/>
      <c r="N9" s="378">
        <f t="shared" si="2"/>
        <v>0</v>
      </c>
      <c r="O9" s="155"/>
      <c r="P9" s="75"/>
      <c r="Q9" s="477"/>
    </row>
    <row r="10" spans="2:18" ht="51.6" customHeight="1">
      <c r="B10" s="452" t="s">
        <v>24</v>
      </c>
      <c r="C10" s="515" t="s">
        <v>31</v>
      </c>
      <c r="D10" s="332">
        <v>130</v>
      </c>
      <c r="E10" s="345"/>
      <c r="F10" s="360">
        <f t="shared" si="0"/>
        <v>107081400</v>
      </c>
      <c r="G10" s="360">
        <f>G11</f>
        <v>107081400</v>
      </c>
      <c r="H10" s="360"/>
      <c r="I10" s="360"/>
      <c r="J10" s="354"/>
      <c r="K10" s="74"/>
      <c r="L10" s="154"/>
      <c r="M10" s="360"/>
      <c r="N10" s="378">
        <f t="shared" si="2"/>
        <v>0</v>
      </c>
      <c r="O10" s="354"/>
      <c r="P10" s="74"/>
      <c r="Q10" s="479"/>
    </row>
    <row r="11" spans="2:18" ht="111" customHeight="1">
      <c r="B11" s="453" t="s">
        <v>32</v>
      </c>
      <c r="C11" s="516" t="s">
        <v>33</v>
      </c>
      <c r="D11" s="331">
        <v>130</v>
      </c>
      <c r="E11" s="346"/>
      <c r="F11" s="360">
        <f t="shared" si="0"/>
        <v>107081400</v>
      </c>
      <c r="G11" s="360">
        <f>G29-G5-G27</f>
        <v>107081400</v>
      </c>
      <c r="H11" s="365"/>
      <c r="I11" s="365"/>
      <c r="J11" s="155"/>
      <c r="K11" s="75"/>
      <c r="L11" s="213"/>
      <c r="M11" s="365"/>
      <c r="N11" s="378">
        <f t="shared" si="2"/>
        <v>0</v>
      </c>
      <c r="O11" s="155"/>
      <c r="P11" s="75"/>
      <c r="Q11" s="477"/>
    </row>
    <row r="12" spans="2:18" ht="42.6" customHeight="1">
      <c r="B12" s="512" t="s">
        <v>337</v>
      </c>
      <c r="C12" s="149" t="s">
        <v>338</v>
      </c>
      <c r="D12" s="150">
        <v>130</v>
      </c>
      <c r="E12" s="344"/>
      <c r="F12" s="360">
        <f t="shared" si="0"/>
        <v>0</v>
      </c>
      <c r="G12" s="365"/>
      <c r="H12" s="365"/>
      <c r="I12" s="365"/>
      <c r="J12" s="155"/>
      <c r="K12" s="75"/>
      <c r="L12" s="213"/>
      <c r="M12" s="365"/>
      <c r="N12" s="378">
        <f t="shared" si="2"/>
        <v>0</v>
      </c>
      <c r="O12" s="155"/>
      <c r="P12" s="75"/>
      <c r="Q12" s="477"/>
    </row>
    <row r="13" spans="2:18" ht="48" customHeight="1">
      <c r="B13" s="454" t="s">
        <v>25</v>
      </c>
      <c r="C13" s="506" t="s">
        <v>34</v>
      </c>
      <c r="D13" s="338">
        <v>140</v>
      </c>
      <c r="E13" s="351"/>
      <c r="F13" s="360">
        <f t="shared" si="0"/>
        <v>0</v>
      </c>
      <c r="G13" s="360"/>
      <c r="H13" s="360"/>
      <c r="I13" s="360"/>
      <c r="J13" s="354"/>
      <c r="K13" s="74"/>
      <c r="L13" s="154"/>
      <c r="M13" s="360"/>
      <c r="N13" s="378">
        <f t="shared" si="2"/>
        <v>0</v>
      </c>
      <c r="O13" s="354"/>
      <c r="P13" s="74"/>
      <c r="Q13" s="479"/>
    </row>
    <row r="14" spans="2:18" ht="88.9" customHeight="1">
      <c r="B14" s="507" t="s">
        <v>339</v>
      </c>
      <c r="C14" s="149" t="s">
        <v>35</v>
      </c>
      <c r="D14" s="150">
        <v>141</v>
      </c>
      <c r="E14" s="349"/>
      <c r="F14" s="360">
        <f t="shared" si="0"/>
        <v>0</v>
      </c>
      <c r="G14" s="365"/>
      <c r="H14" s="365"/>
      <c r="I14" s="365"/>
      <c r="J14" s="155"/>
      <c r="K14" s="75"/>
      <c r="L14" s="213"/>
      <c r="M14" s="365"/>
      <c r="N14" s="378">
        <f t="shared" si="2"/>
        <v>0</v>
      </c>
      <c r="O14" s="155"/>
      <c r="P14" s="75"/>
      <c r="Q14" s="477"/>
    </row>
    <row r="15" spans="2:18" ht="36" customHeight="1">
      <c r="B15" s="454" t="s">
        <v>26</v>
      </c>
      <c r="C15" s="506" t="s">
        <v>36</v>
      </c>
      <c r="D15" s="338">
        <v>150</v>
      </c>
      <c r="E15" s="351"/>
      <c r="F15" s="360">
        <f t="shared" si="0"/>
        <v>0</v>
      </c>
      <c r="G15" s="360"/>
      <c r="H15" s="360">
        <f>H16</f>
        <v>0</v>
      </c>
      <c r="I15" s="360">
        <f>I16</f>
        <v>0</v>
      </c>
      <c r="J15" s="354">
        <f t="shared" ref="J15:L15" si="3">J16</f>
        <v>0</v>
      </c>
      <c r="K15" s="74">
        <f t="shared" si="3"/>
        <v>0</v>
      </c>
      <c r="L15" s="154">
        <f t="shared" si="3"/>
        <v>0</v>
      </c>
      <c r="M15" s="360"/>
      <c r="N15" s="378">
        <f t="shared" si="2"/>
        <v>0</v>
      </c>
      <c r="O15" s="354"/>
      <c r="P15" s="74"/>
      <c r="Q15" s="479">
        <f>Q22</f>
        <v>0</v>
      </c>
    </row>
    <row r="16" spans="2:18" ht="30.6" customHeight="1">
      <c r="B16" s="455" t="s">
        <v>340</v>
      </c>
      <c r="C16" s="508" t="s">
        <v>202</v>
      </c>
      <c r="D16" s="424">
        <v>150</v>
      </c>
      <c r="E16" s="351"/>
      <c r="F16" s="360">
        <f t="shared" si="0"/>
        <v>0</v>
      </c>
      <c r="G16" s="360"/>
      <c r="H16" s="360">
        <f>H29</f>
        <v>0</v>
      </c>
      <c r="I16" s="360">
        <f>I29</f>
        <v>0</v>
      </c>
      <c r="J16" s="354">
        <f t="shared" ref="J16:L16" si="4">J29</f>
        <v>0</v>
      </c>
      <c r="K16" s="74">
        <f t="shared" si="4"/>
        <v>0</v>
      </c>
      <c r="L16" s="154">
        <f t="shared" si="4"/>
        <v>0</v>
      </c>
      <c r="M16" s="360"/>
      <c r="N16" s="378">
        <f t="shared" si="2"/>
        <v>0</v>
      </c>
      <c r="O16" s="354"/>
      <c r="P16" s="74"/>
      <c r="Q16" s="479"/>
    </row>
    <row r="17" spans="1:19" ht="30.6" customHeight="1">
      <c r="B17" s="455" t="s">
        <v>40</v>
      </c>
      <c r="C17" s="508" t="s">
        <v>203</v>
      </c>
      <c r="D17" s="424">
        <v>150</v>
      </c>
      <c r="E17" s="351"/>
      <c r="F17" s="360">
        <f t="shared" si="0"/>
        <v>0</v>
      </c>
      <c r="G17" s="360"/>
      <c r="H17" s="360"/>
      <c r="I17" s="360"/>
      <c r="J17" s="354"/>
      <c r="K17" s="74"/>
      <c r="L17" s="154"/>
      <c r="M17" s="360"/>
      <c r="N17" s="378">
        <f t="shared" si="2"/>
        <v>0</v>
      </c>
      <c r="O17" s="354"/>
      <c r="P17" s="74"/>
      <c r="Q17" s="479"/>
    </row>
    <row r="18" spans="1:19" ht="30.6" customHeight="1">
      <c r="B18" s="513" t="s">
        <v>341</v>
      </c>
      <c r="C18" s="508" t="s">
        <v>204</v>
      </c>
      <c r="D18" s="424">
        <v>150</v>
      </c>
      <c r="E18" s="351"/>
      <c r="F18" s="360">
        <f t="shared" si="0"/>
        <v>0</v>
      </c>
      <c r="G18" s="360"/>
      <c r="H18" s="360"/>
      <c r="I18" s="360"/>
      <c r="J18" s="354"/>
      <c r="K18" s="74"/>
      <c r="L18" s="154"/>
      <c r="M18" s="360"/>
      <c r="N18" s="378">
        <f t="shared" si="2"/>
        <v>0</v>
      </c>
      <c r="O18" s="354"/>
      <c r="P18" s="74"/>
      <c r="Q18" s="479"/>
    </row>
    <row r="19" spans="1:19" ht="42.6" customHeight="1">
      <c r="B19" s="513" t="s">
        <v>342</v>
      </c>
      <c r="C19" s="508" t="s">
        <v>343</v>
      </c>
      <c r="D19" s="424">
        <v>150</v>
      </c>
      <c r="E19" s="351"/>
      <c r="F19" s="360">
        <f t="shared" si="0"/>
        <v>0</v>
      </c>
      <c r="G19" s="360"/>
      <c r="H19" s="360"/>
      <c r="I19" s="360"/>
      <c r="J19" s="354"/>
      <c r="K19" s="74"/>
      <c r="L19" s="154"/>
      <c r="M19" s="360"/>
      <c r="N19" s="378">
        <f t="shared" si="2"/>
        <v>0</v>
      </c>
      <c r="O19" s="354"/>
      <c r="P19" s="74"/>
      <c r="Q19" s="479"/>
    </row>
    <row r="20" spans="1:19" ht="30.6" customHeight="1">
      <c r="B20" s="513" t="s">
        <v>344</v>
      </c>
      <c r="C20" s="508" t="s">
        <v>345</v>
      </c>
      <c r="D20" s="424">
        <v>150</v>
      </c>
      <c r="E20" s="351"/>
      <c r="F20" s="360">
        <f t="shared" si="0"/>
        <v>0</v>
      </c>
      <c r="G20" s="360"/>
      <c r="H20" s="360"/>
      <c r="I20" s="360"/>
      <c r="J20" s="354"/>
      <c r="K20" s="74"/>
      <c r="L20" s="154"/>
      <c r="M20" s="360"/>
      <c r="N20" s="378">
        <f t="shared" si="2"/>
        <v>0</v>
      </c>
      <c r="O20" s="354"/>
      <c r="P20" s="74"/>
      <c r="Q20" s="479"/>
    </row>
    <row r="21" spans="1:19" ht="45.6" customHeight="1">
      <c r="B21" s="513" t="s">
        <v>346</v>
      </c>
      <c r="C21" s="508" t="s">
        <v>347</v>
      </c>
      <c r="D21" s="424">
        <v>150</v>
      </c>
      <c r="E21" s="351"/>
      <c r="F21" s="360">
        <f t="shared" si="0"/>
        <v>0</v>
      </c>
      <c r="G21" s="360"/>
      <c r="H21" s="360"/>
      <c r="I21" s="360"/>
      <c r="J21" s="354"/>
      <c r="K21" s="74"/>
      <c r="L21" s="154"/>
      <c r="M21" s="360"/>
      <c r="N21" s="378">
        <f t="shared" si="2"/>
        <v>0</v>
      </c>
      <c r="O21" s="354"/>
      <c r="P21" s="74"/>
      <c r="Q21" s="479"/>
    </row>
    <row r="22" spans="1:19" ht="30.6" customHeight="1">
      <c r="B22" s="513" t="s">
        <v>348</v>
      </c>
      <c r="C22" s="508" t="s">
        <v>349</v>
      </c>
      <c r="D22" s="424">
        <v>150</v>
      </c>
      <c r="E22" s="349"/>
      <c r="F22" s="360">
        <f t="shared" si="0"/>
        <v>0</v>
      </c>
      <c r="G22" s="365"/>
      <c r="H22" s="365"/>
      <c r="I22" s="365"/>
      <c r="J22" s="155"/>
      <c r="K22" s="75"/>
      <c r="L22" s="213"/>
      <c r="M22" s="365"/>
      <c r="N22" s="378">
        <f t="shared" si="2"/>
        <v>0</v>
      </c>
      <c r="O22" s="155"/>
      <c r="P22" s="75"/>
      <c r="Q22" s="477"/>
    </row>
    <row r="23" spans="1:19" ht="29.45" customHeight="1">
      <c r="B23" s="454" t="s">
        <v>37</v>
      </c>
      <c r="C23" s="517" t="s">
        <v>38</v>
      </c>
      <c r="D23" s="425">
        <v>180</v>
      </c>
      <c r="E23" s="351"/>
      <c r="F23" s="360">
        <f t="shared" si="0"/>
        <v>0</v>
      </c>
      <c r="G23" s="360"/>
      <c r="H23" s="360"/>
      <c r="I23" s="360"/>
      <c r="J23" s="354"/>
      <c r="K23" s="74"/>
      <c r="L23" s="154"/>
      <c r="M23" s="360"/>
      <c r="N23" s="378">
        <f t="shared" si="2"/>
        <v>0</v>
      </c>
      <c r="O23" s="354"/>
      <c r="P23" s="74"/>
      <c r="Q23" s="479"/>
    </row>
    <row r="24" spans="1:19" ht="31.15" customHeight="1">
      <c r="B24" s="455" t="s">
        <v>23</v>
      </c>
      <c r="C24" s="508" t="s">
        <v>39</v>
      </c>
      <c r="D24" s="424">
        <v>180</v>
      </c>
      <c r="E24" s="349"/>
      <c r="F24" s="360">
        <f t="shared" si="0"/>
        <v>0</v>
      </c>
      <c r="G24" s="360"/>
      <c r="H24" s="360"/>
      <c r="I24" s="360"/>
      <c r="J24" s="354"/>
      <c r="K24" s="74"/>
      <c r="L24" s="154"/>
      <c r="M24" s="360"/>
      <c r="N24" s="378">
        <f t="shared" si="2"/>
        <v>0</v>
      </c>
      <c r="O24" s="155"/>
      <c r="P24" s="75"/>
      <c r="Q24" s="477"/>
    </row>
    <row r="25" spans="1:19" ht="40.5">
      <c r="B25" s="454" t="s">
        <v>41</v>
      </c>
      <c r="C25" s="517" t="s">
        <v>42</v>
      </c>
      <c r="D25" s="425"/>
      <c r="E25" s="351"/>
      <c r="F25" s="360">
        <f t="shared" si="0"/>
        <v>0</v>
      </c>
      <c r="G25" s="360"/>
      <c r="H25" s="360"/>
      <c r="I25" s="360"/>
      <c r="J25" s="354"/>
      <c r="K25" s="74"/>
      <c r="L25" s="154"/>
      <c r="M25" s="360"/>
      <c r="N25" s="378">
        <f t="shared" si="2"/>
        <v>0</v>
      </c>
      <c r="O25" s="354"/>
      <c r="P25" s="74"/>
      <c r="Q25" s="479">
        <f>Q26</f>
        <v>0</v>
      </c>
      <c r="R25" s="65" t="s">
        <v>305</v>
      </c>
      <c r="S25" s="31">
        <v>440</v>
      </c>
    </row>
    <row r="26" spans="1:19" ht="22.9" customHeight="1">
      <c r="B26" s="461" t="s">
        <v>315</v>
      </c>
      <c r="C26" s="149" t="s">
        <v>316</v>
      </c>
      <c r="D26" s="337">
        <v>172</v>
      </c>
      <c r="E26" s="349"/>
      <c r="F26" s="360">
        <f t="shared" si="0"/>
        <v>0</v>
      </c>
      <c r="G26" s="365"/>
      <c r="H26" s="365"/>
      <c r="I26" s="365"/>
      <c r="J26" s="155"/>
      <c r="K26" s="75"/>
      <c r="L26" s="213"/>
      <c r="M26" s="365"/>
      <c r="N26" s="378">
        <f t="shared" si="2"/>
        <v>0</v>
      </c>
      <c r="O26" s="155"/>
      <c r="P26" s="75"/>
      <c r="Q26" s="477"/>
    </row>
    <row r="27" spans="1:19" ht="30" customHeight="1">
      <c r="B27" s="455" t="s">
        <v>43</v>
      </c>
      <c r="C27" s="149" t="s">
        <v>44</v>
      </c>
      <c r="D27" s="150" t="s">
        <v>19</v>
      </c>
      <c r="E27" s="349"/>
      <c r="F27" s="360">
        <f t="shared" si="0"/>
        <v>0</v>
      </c>
      <c r="G27" s="445">
        <f>G28</f>
        <v>0</v>
      </c>
      <c r="H27" s="365">
        <f t="shared" ref="H27:M27" si="5">H28</f>
        <v>0</v>
      </c>
      <c r="I27" s="365">
        <f t="shared" si="5"/>
        <v>0</v>
      </c>
      <c r="J27" s="155">
        <f t="shared" si="5"/>
        <v>0</v>
      </c>
      <c r="K27" s="75">
        <f t="shared" si="5"/>
        <v>0</v>
      </c>
      <c r="L27" s="213">
        <f t="shared" si="5"/>
        <v>0</v>
      </c>
      <c r="M27" s="365">
        <f t="shared" si="5"/>
        <v>0</v>
      </c>
      <c r="N27" s="378">
        <f t="shared" si="2"/>
        <v>0</v>
      </c>
      <c r="O27" s="155">
        <f t="shared" ref="O27" si="6">O28</f>
        <v>0</v>
      </c>
      <c r="P27" s="75">
        <f t="shared" ref="P27" si="7">P28</f>
        <v>0</v>
      </c>
      <c r="Q27" s="477">
        <f t="shared" ref="Q27" si="8">Q28</f>
        <v>0</v>
      </c>
    </row>
    <row r="28" spans="1:19" ht="61.5" thickBot="1">
      <c r="B28" s="455" t="s">
        <v>183</v>
      </c>
      <c r="C28" s="149" t="s">
        <v>45</v>
      </c>
      <c r="D28" s="150">
        <v>510</v>
      </c>
      <c r="E28" s="349"/>
      <c r="F28" s="360">
        <f t="shared" si="0"/>
        <v>0</v>
      </c>
      <c r="G28" s="445"/>
      <c r="H28" s="365"/>
      <c r="I28" s="365"/>
      <c r="J28" s="155"/>
      <c r="K28" s="75"/>
      <c r="L28" s="213"/>
      <c r="M28" s="365"/>
      <c r="N28" s="378">
        <f t="shared" si="2"/>
        <v>0</v>
      </c>
      <c r="O28" s="155"/>
      <c r="P28" s="75"/>
      <c r="Q28" s="477"/>
    </row>
    <row r="29" spans="1:19" s="189" customFormat="1" ht="45.6" customHeight="1" thickBot="1">
      <c r="B29" s="449" t="s">
        <v>46</v>
      </c>
      <c r="C29" s="518" t="s">
        <v>49</v>
      </c>
      <c r="D29" s="330" t="s">
        <v>19</v>
      </c>
      <c r="E29" s="342"/>
      <c r="F29" s="358">
        <f t="shared" si="0"/>
        <v>107081400</v>
      </c>
      <c r="G29" s="358">
        <f t="shared" ref="G29:M29" si="9">+G30+G42+G48+G52+G59+G61+G78+G82</f>
        <v>107081400</v>
      </c>
      <c r="H29" s="358">
        <f t="shared" si="9"/>
        <v>0</v>
      </c>
      <c r="I29" s="358">
        <f t="shared" si="9"/>
        <v>0</v>
      </c>
      <c r="J29" s="352">
        <f t="shared" si="9"/>
        <v>0</v>
      </c>
      <c r="K29" s="187">
        <f t="shared" si="9"/>
        <v>0</v>
      </c>
      <c r="L29" s="373">
        <f t="shared" si="9"/>
        <v>0</v>
      </c>
      <c r="M29" s="358">
        <f t="shared" si="9"/>
        <v>0</v>
      </c>
      <c r="N29" s="358">
        <f t="shared" si="2"/>
        <v>0</v>
      </c>
      <c r="O29" s="352">
        <f>+O30+O42+O48+O52+O59+O61+O78+O82</f>
        <v>0</v>
      </c>
      <c r="P29" s="187">
        <f>+P30+P42+P48+P52+P59+P61+P78+P82</f>
        <v>0</v>
      </c>
      <c r="Q29" s="484">
        <f>+Q30+Q42+Q48+Q52+Q59+Q61+Q78+Q82</f>
        <v>0</v>
      </c>
      <c r="R29" s="188"/>
    </row>
    <row r="30" spans="1:19" ht="41.25" thickBot="1">
      <c r="B30" s="456" t="s">
        <v>47</v>
      </c>
      <c r="C30" s="471" t="s">
        <v>50</v>
      </c>
      <c r="D30" s="328" t="s">
        <v>19</v>
      </c>
      <c r="E30" s="341"/>
      <c r="F30" s="359">
        <f t="shared" ref="F30:F83" si="10">SUM(G30:N30)</f>
        <v>95444400</v>
      </c>
      <c r="G30" s="367">
        <f>+G31+G34+G37+G38+G32</f>
        <v>95444400</v>
      </c>
      <c r="H30" s="359">
        <f t="shared" ref="H30:L30" si="11">+H31+H34+H37+H38+H32</f>
        <v>0</v>
      </c>
      <c r="I30" s="359">
        <f t="shared" ref="I30" si="12">+I31+I34+I37+I38+I32</f>
        <v>0</v>
      </c>
      <c r="J30" s="362">
        <f t="shared" si="11"/>
        <v>0</v>
      </c>
      <c r="K30" s="88">
        <f t="shared" si="11"/>
        <v>0</v>
      </c>
      <c r="L30" s="371">
        <f t="shared" si="11"/>
        <v>0</v>
      </c>
      <c r="M30" s="359"/>
      <c r="N30" s="377">
        <f t="shared" si="2"/>
        <v>0</v>
      </c>
      <c r="O30" s="362"/>
      <c r="P30" s="88"/>
      <c r="Q30" s="485"/>
    </row>
    <row r="31" spans="1:19" ht="41.25" thickBot="1">
      <c r="A31" s="193">
        <v>211</v>
      </c>
      <c r="B31" s="453" t="s">
        <v>48</v>
      </c>
      <c r="C31" s="480" t="s">
        <v>51</v>
      </c>
      <c r="D31" s="331">
        <v>111</v>
      </c>
      <c r="E31" s="344"/>
      <c r="F31" s="360">
        <f t="shared" si="10"/>
        <v>73305606</v>
      </c>
      <c r="G31" s="157">
        <f>73305606</f>
        <v>73305606</v>
      </c>
      <c r="H31" s="365"/>
      <c r="I31" s="365"/>
      <c r="J31" s="155"/>
      <c r="K31" s="75"/>
      <c r="L31" s="213"/>
      <c r="M31" s="365"/>
      <c r="N31" s="378">
        <f t="shared" si="2"/>
        <v>0</v>
      </c>
      <c r="O31" s="155"/>
      <c r="P31" s="75"/>
      <c r="Q31" s="477"/>
    </row>
    <row r="32" spans="1:19" ht="58.15" customHeight="1">
      <c r="A32" s="69">
        <v>212</v>
      </c>
      <c r="B32" s="453" t="s">
        <v>52</v>
      </c>
      <c r="C32" s="480" t="s">
        <v>53</v>
      </c>
      <c r="D32" s="331">
        <v>112</v>
      </c>
      <c r="E32" s="344"/>
      <c r="F32" s="360">
        <f t="shared" si="10"/>
        <v>0</v>
      </c>
      <c r="G32" s="364"/>
      <c r="H32" s="365"/>
      <c r="I32" s="365"/>
      <c r="J32" s="155"/>
      <c r="K32" s="75"/>
      <c r="L32" s="213"/>
      <c r="M32" s="365"/>
      <c r="N32" s="378">
        <f t="shared" si="2"/>
        <v>0</v>
      </c>
      <c r="O32" s="155"/>
      <c r="P32" s="75"/>
      <c r="Q32" s="477"/>
    </row>
    <row r="33" spans="1:34" ht="40.5">
      <c r="A33" s="70"/>
      <c r="B33" s="453" t="s">
        <v>55</v>
      </c>
      <c r="C33" s="480" t="s">
        <v>54</v>
      </c>
      <c r="D33" s="331">
        <v>113</v>
      </c>
      <c r="E33" s="344"/>
      <c r="F33" s="360">
        <f t="shared" si="10"/>
        <v>0</v>
      </c>
      <c r="G33" s="365"/>
      <c r="H33" s="365"/>
      <c r="I33" s="365"/>
      <c r="J33" s="155"/>
      <c r="K33" s="75"/>
      <c r="L33" s="213"/>
      <c r="M33" s="365"/>
      <c r="N33" s="378">
        <f t="shared" si="2"/>
        <v>0</v>
      </c>
      <c r="O33" s="155"/>
      <c r="P33" s="75"/>
      <c r="Q33" s="477"/>
    </row>
    <row r="34" spans="1:34" ht="65.45" customHeight="1" thickBot="1">
      <c r="A34" s="70"/>
      <c r="B34" s="453" t="s">
        <v>56</v>
      </c>
      <c r="C34" s="480" t="s">
        <v>57</v>
      </c>
      <c r="D34" s="331">
        <v>119</v>
      </c>
      <c r="E34" s="344"/>
      <c r="F34" s="360">
        <f t="shared" si="10"/>
        <v>22138794</v>
      </c>
      <c r="G34" s="366">
        <f>+G35+G36</f>
        <v>22138794</v>
      </c>
      <c r="H34" s="365">
        <f t="shared" ref="H34:L34" si="13">+H35+H36</f>
        <v>0</v>
      </c>
      <c r="I34" s="365">
        <f t="shared" si="13"/>
        <v>0</v>
      </c>
      <c r="J34" s="155">
        <f t="shared" si="13"/>
        <v>0</v>
      </c>
      <c r="K34" s="75">
        <f t="shared" si="13"/>
        <v>0</v>
      </c>
      <c r="L34" s="213">
        <f t="shared" si="13"/>
        <v>0</v>
      </c>
      <c r="M34" s="365"/>
      <c r="N34" s="378">
        <f t="shared" si="2"/>
        <v>0</v>
      </c>
      <c r="O34" s="155"/>
      <c r="P34" s="75"/>
      <c r="Q34" s="477"/>
    </row>
    <row r="35" spans="1:34" ht="41.25" thickBot="1">
      <c r="A35" s="193">
        <v>213</v>
      </c>
      <c r="B35" s="453" t="s">
        <v>59</v>
      </c>
      <c r="C35" s="480" t="s">
        <v>58</v>
      </c>
      <c r="D35" s="331">
        <v>119</v>
      </c>
      <c r="E35" s="344"/>
      <c r="F35" s="360">
        <f t="shared" si="10"/>
        <v>22138794</v>
      </c>
      <c r="G35" s="157">
        <f>22138794</f>
        <v>22138794</v>
      </c>
      <c r="H35" s="365"/>
      <c r="I35" s="365"/>
      <c r="J35" s="155">
        <v>0</v>
      </c>
      <c r="K35" s="75"/>
      <c r="L35" s="213"/>
      <c r="M35" s="365"/>
      <c r="N35" s="378">
        <f t="shared" si="2"/>
        <v>0</v>
      </c>
      <c r="O35" s="155"/>
      <c r="P35" s="75"/>
      <c r="Q35" s="477"/>
    </row>
    <row r="36" spans="1:34" ht="28.15" customHeight="1">
      <c r="A36" s="70">
        <v>265</v>
      </c>
      <c r="B36" s="453" t="s">
        <v>60</v>
      </c>
      <c r="C36" s="480" t="s">
        <v>62</v>
      </c>
      <c r="D36" s="331">
        <v>119</v>
      </c>
      <c r="E36" s="344"/>
      <c r="F36" s="360">
        <f t="shared" si="10"/>
        <v>0</v>
      </c>
      <c r="G36" s="364"/>
      <c r="H36" s="365"/>
      <c r="I36" s="365"/>
      <c r="J36" s="155"/>
      <c r="K36" s="75"/>
      <c r="L36" s="213"/>
      <c r="M36" s="365"/>
      <c r="N36" s="378">
        <f t="shared" si="2"/>
        <v>0</v>
      </c>
      <c r="O36" s="155"/>
      <c r="P36" s="75"/>
      <c r="Q36" s="477"/>
    </row>
    <row r="37" spans="1:34" ht="43.9" customHeight="1">
      <c r="A37" s="70"/>
      <c r="B37" s="453" t="s">
        <v>61</v>
      </c>
      <c r="C37" s="486" t="s">
        <v>63</v>
      </c>
      <c r="D37" s="333">
        <v>131</v>
      </c>
      <c r="E37" s="344"/>
      <c r="F37" s="360">
        <f t="shared" si="10"/>
        <v>0</v>
      </c>
      <c r="G37" s="365"/>
      <c r="H37" s="365"/>
      <c r="I37" s="365"/>
      <c r="J37" s="155"/>
      <c r="K37" s="75"/>
      <c r="L37" s="213"/>
      <c r="M37" s="365"/>
      <c r="N37" s="378">
        <f t="shared" si="2"/>
        <v>0</v>
      </c>
      <c r="O37" s="155"/>
      <c r="P37" s="75"/>
      <c r="Q37" s="477"/>
    </row>
    <row r="38" spans="1:34" ht="48.6" customHeight="1">
      <c r="B38" s="453" t="s">
        <v>205</v>
      </c>
      <c r="C38" s="486" t="s">
        <v>64</v>
      </c>
      <c r="D38" s="333">
        <v>133</v>
      </c>
      <c r="E38" s="344"/>
      <c r="F38" s="360">
        <f t="shared" si="10"/>
        <v>0</v>
      </c>
      <c r="G38" s="365"/>
      <c r="H38" s="365"/>
      <c r="I38" s="365"/>
      <c r="J38" s="155"/>
      <c r="K38" s="75"/>
      <c r="L38" s="213"/>
      <c r="M38" s="365"/>
      <c r="N38" s="378">
        <f t="shared" si="2"/>
        <v>0</v>
      </c>
      <c r="O38" s="155"/>
      <c r="P38" s="75"/>
      <c r="Q38" s="477"/>
    </row>
    <row r="39" spans="1:34" ht="55.15" customHeight="1">
      <c r="B39" s="453" t="s">
        <v>65</v>
      </c>
      <c r="C39" s="486" t="s">
        <v>67</v>
      </c>
      <c r="D39" s="333">
        <v>134</v>
      </c>
      <c r="E39" s="344"/>
      <c r="F39" s="360">
        <f t="shared" si="10"/>
        <v>0</v>
      </c>
      <c r="G39" s="365"/>
      <c r="H39" s="365"/>
      <c r="I39" s="365"/>
      <c r="J39" s="155"/>
      <c r="K39" s="75"/>
      <c r="L39" s="213"/>
      <c r="M39" s="365"/>
      <c r="N39" s="378">
        <f t="shared" si="2"/>
        <v>0</v>
      </c>
      <c r="O39" s="155"/>
      <c r="P39" s="75"/>
      <c r="Q39" s="477"/>
    </row>
    <row r="40" spans="1:34" ht="55.15" customHeight="1">
      <c r="B40" s="453" t="s">
        <v>66</v>
      </c>
      <c r="C40" s="486" t="s">
        <v>206</v>
      </c>
      <c r="D40" s="333">
        <v>139</v>
      </c>
      <c r="E40" s="344"/>
      <c r="F40" s="360">
        <f t="shared" si="10"/>
        <v>0</v>
      </c>
      <c r="G40" s="365"/>
      <c r="H40" s="365"/>
      <c r="I40" s="365"/>
      <c r="J40" s="155"/>
      <c r="K40" s="75"/>
      <c r="L40" s="213"/>
      <c r="M40" s="365"/>
      <c r="N40" s="378">
        <f t="shared" si="2"/>
        <v>0</v>
      </c>
      <c r="O40" s="155"/>
      <c r="P40" s="75"/>
      <c r="Q40" s="477"/>
    </row>
    <row r="41" spans="1:34" ht="55.15" customHeight="1">
      <c r="B41" s="453" t="s">
        <v>68</v>
      </c>
      <c r="C41" s="486" t="s">
        <v>207</v>
      </c>
      <c r="D41" s="333">
        <v>139</v>
      </c>
      <c r="E41" s="344"/>
      <c r="F41" s="360">
        <f t="shared" si="10"/>
        <v>0</v>
      </c>
      <c r="G41" s="365"/>
      <c r="H41" s="365"/>
      <c r="I41" s="365"/>
      <c r="J41" s="155"/>
      <c r="K41" s="75"/>
      <c r="L41" s="213"/>
      <c r="M41" s="365"/>
      <c r="N41" s="378">
        <f t="shared" si="2"/>
        <v>0</v>
      </c>
      <c r="O41" s="155"/>
      <c r="P41" s="75"/>
      <c r="Q41" s="477"/>
    </row>
    <row r="42" spans="1:34" ht="29.45" customHeight="1">
      <c r="B42" s="452" t="s">
        <v>70</v>
      </c>
      <c r="C42" s="478" t="s">
        <v>69</v>
      </c>
      <c r="D42" s="332">
        <v>300</v>
      </c>
      <c r="E42" s="345"/>
      <c r="F42" s="360">
        <f t="shared" si="10"/>
        <v>0</v>
      </c>
      <c r="G42" s="360"/>
      <c r="H42" s="360"/>
      <c r="I42" s="360"/>
      <c r="J42" s="354"/>
      <c r="K42" s="74"/>
      <c r="L42" s="154"/>
      <c r="M42" s="360"/>
      <c r="N42" s="378">
        <f t="shared" si="2"/>
        <v>0</v>
      </c>
      <c r="O42" s="354"/>
      <c r="P42" s="74"/>
      <c r="Q42" s="479"/>
    </row>
    <row r="43" spans="1:34" ht="68.45" customHeight="1">
      <c r="B43" s="453" t="s">
        <v>71</v>
      </c>
      <c r="C43" s="480" t="s">
        <v>72</v>
      </c>
      <c r="D43" s="331">
        <v>320</v>
      </c>
      <c r="E43" s="344"/>
      <c r="F43" s="360">
        <f t="shared" si="10"/>
        <v>0</v>
      </c>
      <c r="G43" s="368"/>
      <c r="H43" s="365"/>
      <c r="I43" s="365"/>
      <c r="J43" s="155"/>
      <c r="K43" s="75"/>
      <c r="L43" s="213"/>
      <c r="M43" s="365"/>
      <c r="N43" s="378">
        <f t="shared" si="2"/>
        <v>0</v>
      </c>
      <c r="O43" s="155"/>
      <c r="P43" s="75"/>
      <c r="Q43" s="477"/>
      <c r="AH43" s="31" t="s">
        <v>199</v>
      </c>
    </row>
    <row r="44" spans="1:34" ht="60.75">
      <c r="B44" s="453" t="s">
        <v>99</v>
      </c>
      <c r="C44" s="480" t="s">
        <v>73</v>
      </c>
      <c r="D44" s="331">
        <v>321</v>
      </c>
      <c r="E44" s="344"/>
      <c r="F44" s="360">
        <f>SUM(G44:N44)</f>
        <v>0</v>
      </c>
      <c r="G44" s="365"/>
      <c r="H44" s="365"/>
      <c r="I44" s="365"/>
      <c r="J44" s="155"/>
      <c r="K44" s="75"/>
      <c r="L44" s="213"/>
      <c r="M44" s="365"/>
      <c r="N44" s="378">
        <f t="shared" si="2"/>
        <v>0</v>
      </c>
      <c r="O44" s="155"/>
      <c r="P44" s="75"/>
      <c r="Q44" s="477"/>
    </row>
    <row r="45" spans="1:34" ht="56.45" customHeight="1">
      <c r="B45" s="453" t="s">
        <v>74</v>
      </c>
      <c r="C45" s="480" t="s">
        <v>75</v>
      </c>
      <c r="D45" s="331">
        <v>340</v>
      </c>
      <c r="E45" s="344"/>
      <c r="F45" s="360">
        <f t="shared" si="10"/>
        <v>0</v>
      </c>
      <c r="G45" s="365"/>
      <c r="H45" s="365"/>
      <c r="I45" s="365"/>
      <c r="J45" s="155"/>
      <c r="K45" s="75"/>
      <c r="L45" s="213"/>
      <c r="M45" s="365"/>
      <c r="N45" s="378">
        <f t="shared" si="2"/>
        <v>0</v>
      </c>
      <c r="O45" s="155"/>
      <c r="P45" s="75"/>
      <c r="Q45" s="477"/>
    </row>
    <row r="46" spans="1:34" ht="87.6" customHeight="1">
      <c r="B46" s="453" t="s">
        <v>77</v>
      </c>
      <c r="C46" s="480" t="s">
        <v>76</v>
      </c>
      <c r="D46" s="331">
        <v>350</v>
      </c>
      <c r="E46" s="344"/>
      <c r="F46" s="360">
        <f t="shared" si="10"/>
        <v>0</v>
      </c>
      <c r="G46" s="365"/>
      <c r="H46" s="365"/>
      <c r="I46" s="365"/>
      <c r="J46" s="155"/>
      <c r="K46" s="75"/>
      <c r="L46" s="213"/>
      <c r="M46" s="365"/>
      <c r="N46" s="378">
        <f t="shared" si="2"/>
        <v>0</v>
      </c>
      <c r="O46" s="155"/>
      <c r="P46" s="75"/>
      <c r="Q46" s="477"/>
    </row>
    <row r="47" spans="1:34" ht="28.9" customHeight="1">
      <c r="B47" s="453" t="s">
        <v>208</v>
      </c>
      <c r="C47" s="480" t="s">
        <v>78</v>
      </c>
      <c r="D47" s="331">
        <v>360</v>
      </c>
      <c r="E47" s="344"/>
      <c r="F47" s="360">
        <f t="shared" si="10"/>
        <v>0</v>
      </c>
      <c r="G47" s="365"/>
      <c r="H47" s="365"/>
      <c r="I47" s="365"/>
      <c r="J47" s="155"/>
      <c r="K47" s="75"/>
      <c r="L47" s="213"/>
      <c r="M47" s="365"/>
      <c r="N47" s="378">
        <f t="shared" si="2"/>
        <v>0</v>
      </c>
      <c r="O47" s="155"/>
      <c r="P47" s="75"/>
      <c r="Q47" s="477"/>
    </row>
    <row r="48" spans="1:34" ht="30" customHeight="1">
      <c r="B48" s="452" t="s">
        <v>80</v>
      </c>
      <c r="C48" s="478" t="s">
        <v>79</v>
      </c>
      <c r="D48" s="332">
        <v>850</v>
      </c>
      <c r="E48" s="345"/>
      <c r="F48" s="360">
        <f t="shared" si="10"/>
        <v>302200</v>
      </c>
      <c r="G48" s="360">
        <f>+G49+G50+G51</f>
        <v>302200</v>
      </c>
      <c r="H48" s="360">
        <f t="shared" ref="H48:P48" si="14">+H49+H50+H51</f>
        <v>0</v>
      </c>
      <c r="I48" s="360">
        <f t="shared" si="14"/>
        <v>0</v>
      </c>
      <c r="J48" s="354">
        <f t="shared" si="14"/>
        <v>0</v>
      </c>
      <c r="K48" s="74">
        <f t="shared" si="14"/>
        <v>0</v>
      </c>
      <c r="L48" s="154">
        <f t="shared" si="14"/>
        <v>0</v>
      </c>
      <c r="M48" s="360">
        <f t="shared" si="14"/>
        <v>0</v>
      </c>
      <c r="N48" s="378">
        <f t="shared" si="2"/>
        <v>0</v>
      </c>
      <c r="O48" s="354">
        <f t="shared" si="14"/>
        <v>0</v>
      </c>
      <c r="P48" s="74">
        <f t="shared" si="14"/>
        <v>0</v>
      </c>
      <c r="Q48" s="479">
        <f t="shared" ref="Q48" si="15">+Q49+Q50+Q51</f>
        <v>0</v>
      </c>
    </row>
    <row r="49" spans="1:26" ht="40.5">
      <c r="A49" s="72">
        <v>290</v>
      </c>
      <c r="B49" s="453" t="s">
        <v>81</v>
      </c>
      <c r="C49" s="480" t="s">
        <v>82</v>
      </c>
      <c r="D49" s="331">
        <v>851</v>
      </c>
      <c r="E49" s="344"/>
      <c r="F49" s="360">
        <f t="shared" si="10"/>
        <v>300700</v>
      </c>
      <c r="G49" s="365">
        <f>300700</f>
        <v>300700</v>
      </c>
      <c r="H49" s="365"/>
      <c r="I49" s="365"/>
      <c r="J49" s="155"/>
      <c r="K49" s="75"/>
      <c r="L49" s="213"/>
      <c r="M49" s="365"/>
      <c r="N49" s="378">
        <f t="shared" si="2"/>
        <v>0</v>
      </c>
      <c r="O49" s="155"/>
      <c r="P49" s="75"/>
      <c r="Q49" s="477"/>
    </row>
    <row r="50" spans="1:26" ht="61.9" customHeight="1">
      <c r="A50" s="59"/>
      <c r="B50" s="453" t="s">
        <v>84</v>
      </c>
      <c r="C50" s="480" t="s">
        <v>83</v>
      </c>
      <c r="D50" s="331">
        <v>852</v>
      </c>
      <c r="E50" s="344"/>
      <c r="F50" s="360">
        <f t="shared" si="10"/>
        <v>1500</v>
      </c>
      <c r="G50" s="365">
        <f>1500</f>
        <v>1500</v>
      </c>
      <c r="H50" s="365"/>
      <c r="I50" s="365"/>
      <c r="J50" s="155"/>
      <c r="K50" s="75"/>
      <c r="L50" s="213"/>
      <c r="M50" s="365"/>
      <c r="N50" s="378">
        <f t="shared" si="2"/>
        <v>0</v>
      </c>
      <c r="O50" s="155"/>
      <c r="P50" s="75"/>
      <c r="Q50" s="477"/>
    </row>
    <row r="51" spans="1:26" ht="50.45" customHeight="1">
      <c r="B51" s="453" t="s">
        <v>85</v>
      </c>
      <c r="C51" s="480" t="s">
        <v>86</v>
      </c>
      <c r="D51" s="331">
        <v>853</v>
      </c>
      <c r="E51" s="344"/>
      <c r="F51" s="360">
        <f t="shared" si="10"/>
        <v>0</v>
      </c>
      <c r="G51" s="365"/>
      <c r="H51" s="365"/>
      <c r="I51" s="365"/>
      <c r="J51" s="155"/>
      <c r="K51" s="75"/>
      <c r="L51" s="213"/>
      <c r="M51" s="365"/>
      <c r="N51" s="378">
        <f t="shared" si="2"/>
        <v>0</v>
      </c>
      <c r="O51" s="155"/>
      <c r="P51" s="75"/>
      <c r="Q51" s="477"/>
    </row>
    <row r="52" spans="1:26" ht="44.45" customHeight="1">
      <c r="B52" s="452" t="s">
        <v>88</v>
      </c>
      <c r="C52" s="478" t="s">
        <v>87</v>
      </c>
      <c r="D52" s="332" t="s">
        <v>19</v>
      </c>
      <c r="E52" s="345"/>
      <c r="F52" s="360">
        <f t="shared" si="10"/>
        <v>0</v>
      </c>
      <c r="G52" s="360">
        <f>+G57+G56+G58</f>
        <v>0</v>
      </c>
      <c r="H52" s="360">
        <f t="shared" ref="H52:P52" si="16">+H57+H56+H58</f>
        <v>0</v>
      </c>
      <c r="I52" s="360">
        <f t="shared" si="16"/>
        <v>0</v>
      </c>
      <c r="J52" s="354">
        <f t="shared" si="16"/>
        <v>0</v>
      </c>
      <c r="K52" s="74">
        <f t="shared" si="16"/>
        <v>0</v>
      </c>
      <c r="L52" s="154">
        <f t="shared" si="16"/>
        <v>0</v>
      </c>
      <c r="M52" s="360">
        <f t="shared" si="16"/>
        <v>0</v>
      </c>
      <c r="N52" s="378">
        <f t="shared" si="2"/>
        <v>0</v>
      </c>
      <c r="O52" s="354">
        <f t="shared" si="16"/>
        <v>0</v>
      </c>
      <c r="P52" s="74">
        <f t="shared" si="16"/>
        <v>0</v>
      </c>
      <c r="Q52" s="479">
        <f t="shared" ref="Q52" si="17">+Q57+Q56+Q58</f>
        <v>0</v>
      </c>
    </row>
    <row r="53" spans="1:26" ht="44.45" customHeight="1">
      <c r="B53" s="453" t="s">
        <v>209</v>
      </c>
      <c r="C53" s="486" t="s">
        <v>89</v>
      </c>
      <c r="D53" s="333">
        <v>613</v>
      </c>
      <c r="E53" s="345"/>
      <c r="F53" s="360">
        <f t="shared" si="10"/>
        <v>0</v>
      </c>
      <c r="G53" s="360"/>
      <c r="H53" s="360"/>
      <c r="I53" s="360"/>
      <c r="J53" s="354"/>
      <c r="K53" s="74"/>
      <c r="L53" s="154"/>
      <c r="M53" s="360"/>
      <c r="N53" s="378">
        <f t="shared" si="2"/>
        <v>0</v>
      </c>
      <c r="O53" s="354"/>
      <c r="P53" s="74"/>
      <c r="Q53" s="479"/>
    </row>
    <row r="54" spans="1:26" ht="44.45" customHeight="1">
      <c r="B54" s="453" t="s">
        <v>210</v>
      </c>
      <c r="C54" s="486" t="s">
        <v>90</v>
      </c>
      <c r="D54" s="333">
        <v>623</v>
      </c>
      <c r="E54" s="345"/>
      <c r="F54" s="360">
        <f t="shared" si="10"/>
        <v>0</v>
      </c>
      <c r="G54" s="360"/>
      <c r="H54" s="360"/>
      <c r="I54" s="360"/>
      <c r="J54" s="354"/>
      <c r="K54" s="74"/>
      <c r="L54" s="154"/>
      <c r="M54" s="360"/>
      <c r="N54" s="378">
        <f t="shared" si="2"/>
        <v>0</v>
      </c>
      <c r="O54" s="354"/>
      <c r="P54" s="74"/>
      <c r="Q54" s="479"/>
    </row>
    <row r="55" spans="1:26" ht="44.45" customHeight="1">
      <c r="B55" s="453" t="s">
        <v>211</v>
      </c>
      <c r="C55" s="486" t="s">
        <v>93</v>
      </c>
      <c r="D55" s="333">
        <v>634</v>
      </c>
      <c r="E55" s="345"/>
      <c r="F55" s="360">
        <f t="shared" si="10"/>
        <v>0</v>
      </c>
      <c r="G55" s="360"/>
      <c r="H55" s="360"/>
      <c r="I55" s="360"/>
      <c r="J55" s="354"/>
      <c r="K55" s="74"/>
      <c r="L55" s="154"/>
      <c r="M55" s="360"/>
      <c r="N55" s="378">
        <f t="shared" si="2"/>
        <v>0</v>
      </c>
      <c r="O55" s="354"/>
      <c r="P55" s="74"/>
      <c r="Q55" s="479"/>
    </row>
    <row r="56" spans="1:26" ht="43.15" customHeight="1">
      <c r="B56" s="453" t="s">
        <v>212</v>
      </c>
      <c r="C56" s="486" t="s">
        <v>213</v>
      </c>
      <c r="D56" s="333">
        <v>810</v>
      </c>
      <c r="E56" s="344"/>
      <c r="F56" s="360">
        <f t="shared" si="10"/>
        <v>0</v>
      </c>
      <c r="G56" s="365"/>
      <c r="H56" s="365"/>
      <c r="I56" s="365"/>
      <c r="J56" s="155"/>
      <c r="K56" s="75"/>
      <c r="L56" s="213"/>
      <c r="M56" s="365"/>
      <c r="N56" s="378">
        <f t="shared" si="2"/>
        <v>0</v>
      </c>
      <c r="O56" s="155"/>
      <c r="P56" s="75"/>
      <c r="Q56" s="477"/>
    </row>
    <row r="57" spans="1:26" ht="30" customHeight="1">
      <c r="B57" s="453" t="s">
        <v>91</v>
      </c>
      <c r="C57" s="486" t="s">
        <v>214</v>
      </c>
      <c r="D57" s="333">
        <v>862</v>
      </c>
      <c r="E57" s="344"/>
      <c r="F57" s="360">
        <f t="shared" si="10"/>
        <v>0</v>
      </c>
      <c r="G57" s="365"/>
      <c r="H57" s="365"/>
      <c r="I57" s="365"/>
      <c r="J57" s="155"/>
      <c r="K57" s="75"/>
      <c r="L57" s="213"/>
      <c r="M57" s="365"/>
      <c r="N57" s="378">
        <f t="shared" si="2"/>
        <v>0</v>
      </c>
      <c r="O57" s="155"/>
      <c r="P57" s="75"/>
      <c r="Q57" s="477"/>
    </row>
    <row r="58" spans="1:26" ht="60.75">
      <c r="B58" s="453" t="s">
        <v>92</v>
      </c>
      <c r="C58" s="486" t="s">
        <v>215</v>
      </c>
      <c r="D58" s="333">
        <v>863</v>
      </c>
      <c r="E58" s="344"/>
      <c r="F58" s="360">
        <f t="shared" si="10"/>
        <v>0</v>
      </c>
      <c r="G58" s="365"/>
      <c r="H58" s="365"/>
      <c r="I58" s="365"/>
      <c r="J58" s="155"/>
      <c r="K58" s="75"/>
      <c r="L58" s="213"/>
      <c r="M58" s="365"/>
      <c r="N58" s="378">
        <f t="shared" si="2"/>
        <v>0</v>
      </c>
      <c r="O58" s="155"/>
      <c r="P58" s="75"/>
      <c r="Q58" s="477"/>
    </row>
    <row r="59" spans="1:26" ht="41.45" customHeight="1">
      <c r="B59" s="452" t="s">
        <v>95</v>
      </c>
      <c r="C59" s="478" t="s">
        <v>96</v>
      </c>
      <c r="D59" s="332" t="s">
        <v>19</v>
      </c>
      <c r="E59" s="345"/>
      <c r="F59" s="360">
        <f t="shared" si="10"/>
        <v>0</v>
      </c>
      <c r="G59" s="360">
        <f>+G60</f>
        <v>0</v>
      </c>
      <c r="H59" s="360">
        <f t="shared" ref="H59:Q59" si="18">+H60</f>
        <v>0</v>
      </c>
      <c r="I59" s="360">
        <f t="shared" si="18"/>
        <v>0</v>
      </c>
      <c r="J59" s="354">
        <f t="shared" si="18"/>
        <v>0</v>
      </c>
      <c r="K59" s="74">
        <f t="shared" si="18"/>
        <v>0</v>
      </c>
      <c r="L59" s="154">
        <f t="shared" si="18"/>
        <v>0</v>
      </c>
      <c r="M59" s="360">
        <f t="shared" si="18"/>
        <v>0</v>
      </c>
      <c r="N59" s="378">
        <f t="shared" si="2"/>
        <v>0</v>
      </c>
      <c r="O59" s="354">
        <f t="shared" si="18"/>
        <v>0</v>
      </c>
      <c r="P59" s="74">
        <f t="shared" si="18"/>
        <v>0</v>
      </c>
      <c r="Q59" s="479">
        <f t="shared" si="18"/>
        <v>0</v>
      </c>
      <c r="S59" s="65"/>
      <c r="T59" s="65"/>
      <c r="U59" s="65"/>
      <c r="V59" s="65"/>
      <c r="W59" s="65"/>
    </row>
    <row r="60" spans="1:26" ht="66.599999999999994" customHeight="1" thickBot="1">
      <c r="B60" s="457" t="s">
        <v>98</v>
      </c>
      <c r="C60" s="487" t="s">
        <v>97</v>
      </c>
      <c r="D60" s="334">
        <v>831</v>
      </c>
      <c r="E60" s="347"/>
      <c r="F60" s="357">
        <f t="shared" si="10"/>
        <v>0</v>
      </c>
      <c r="G60" s="366"/>
      <c r="H60" s="366"/>
      <c r="I60" s="366"/>
      <c r="J60" s="355"/>
      <c r="K60" s="114"/>
      <c r="L60" s="214"/>
      <c r="M60" s="366"/>
      <c r="N60" s="379">
        <f t="shared" si="2"/>
        <v>0</v>
      </c>
      <c r="O60" s="355"/>
      <c r="P60" s="114"/>
      <c r="Q60" s="488"/>
      <c r="R60" s="388"/>
      <c r="S60" s="389"/>
      <c r="T60" s="183"/>
      <c r="U60" s="183"/>
      <c r="V60" s="65"/>
      <c r="W60" s="183"/>
      <c r="X60" s="387"/>
    </row>
    <row r="61" spans="1:26" s="189" customFormat="1" ht="46.15" customHeight="1" thickBot="1">
      <c r="B61" s="449" t="s">
        <v>100</v>
      </c>
      <c r="C61" s="475" t="s">
        <v>94</v>
      </c>
      <c r="D61" s="330" t="s">
        <v>19</v>
      </c>
      <c r="E61" s="342"/>
      <c r="F61" s="358">
        <f>SUM(G61:N61)</f>
        <v>11334800</v>
      </c>
      <c r="G61" s="358">
        <f>+G62+G63+G64+G65+G73</f>
        <v>11334800</v>
      </c>
      <c r="H61" s="358">
        <f>+H62+H63+H64+H65+H73</f>
        <v>0</v>
      </c>
      <c r="I61" s="358">
        <f t="shared" ref="I61:M61" si="19">+I62+I63+I64+I65+I73</f>
        <v>0</v>
      </c>
      <c r="J61" s="352">
        <f t="shared" si="19"/>
        <v>0</v>
      </c>
      <c r="K61" s="187">
        <f t="shared" si="19"/>
        <v>0</v>
      </c>
      <c r="L61" s="373">
        <f t="shared" si="19"/>
        <v>0</v>
      </c>
      <c r="M61" s="358">
        <f t="shared" si="19"/>
        <v>0</v>
      </c>
      <c r="N61" s="358">
        <f>Q61+P61+O61</f>
        <v>0</v>
      </c>
      <c r="O61" s="352">
        <f t="shared" ref="O61:Q61" si="20">+O62+O63+O64+O65+O73</f>
        <v>0</v>
      </c>
      <c r="P61" s="187">
        <f t="shared" si="20"/>
        <v>0</v>
      </c>
      <c r="Q61" s="484">
        <f t="shared" si="20"/>
        <v>0</v>
      </c>
      <c r="R61" s="579" t="s">
        <v>306</v>
      </c>
      <c r="S61" s="581" t="s">
        <v>278</v>
      </c>
      <c r="T61" s="577" t="s">
        <v>309</v>
      </c>
      <c r="U61" s="578"/>
      <c r="W61" s="395" t="s">
        <v>308</v>
      </c>
    </row>
    <row r="62" spans="1:26" ht="66.599999999999994" customHeight="1" thickBot="1">
      <c r="B62" s="458" t="s">
        <v>261</v>
      </c>
      <c r="C62" s="489" t="s">
        <v>101</v>
      </c>
      <c r="D62" s="335">
        <v>241</v>
      </c>
      <c r="E62" s="348"/>
      <c r="F62" s="359">
        <f t="shared" si="10"/>
        <v>0</v>
      </c>
      <c r="G62" s="364"/>
      <c r="H62" s="364"/>
      <c r="I62" s="364"/>
      <c r="J62" s="353"/>
      <c r="K62" s="110"/>
      <c r="L62" s="212"/>
      <c r="M62" s="364"/>
      <c r="N62" s="377">
        <f t="shared" ref="N62:N69" si="21">Q62+P62+O62</f>
        <v>0</v>
      </c>
      <c r="O62" s="353"/>
      <c r="P62" s="110"/>
      <c r="Q62" s="476"/>
      <c r="R62" s="580"/>
      <c r="S62" s="582"/>
      <c r="T62" s="396" t="s">
        <v>321</v>
      </c>
      <c r="U62" s="397" t="s">
        <v>307</v>
      </c>
      <c r="V62" s="394" t="s">
        <v>276</v>
      </c>
      <c r="W62" s="398" t="s">
        <v>195</v>
      </c>
      <c r="X62" s="316" t="s">
        <v>277</v>
      </c>
    </row>
    <row r="63" spans="1:26" ht="45" customHeight="1">
      <c r="B63" s="455"/>
      <c r="C63" s="483"/>
      <c r="D63" s="150"/>
      <c r="E63" s="349"/>
      <c r="F63" s="360"/>
      <c r="G63" s="365"/>
      <c r="H63" s="365"/>
      <c r="I63" s="365"/>
      <c r="J63" s="155"/>
      <c r="K63" s="75"/>
      <c r="L63" s="213"/>
      <c r="M63" s="365"/>
      <c r="N63" s="378"/>
      <c r="O63" s="155"/>
      <c r="P63" s="75"/>
      <c r="Q63" s="477"/>
      <c r="R63" s="466">
        <v>221</v>
      </c>
      <c r="S63" s="311">
        <f>66000</f>
        <v>66000</v>
      </c>
      <c r="T63" s="312"/>
      <c r="U63" s="319"/>
      <c r="V63" s="313"/>
      <c r="W63" s="297"/>
      <c r="X63" s="314"/>
      <c r="Z63" s="439"/>
    </row>
    <row r="64" spans="1:26" ht="45" customHeight="1" thickBot="1">
      <c r="B64" s="459" t="s">
        <v>103</v>
      </c>
      <c r="C64" s="490" t="s">
        <v>102</v>
      </c>
      <c r="D64" s="336">
        <v>243</v>
      </c>
      <c r="E64" s="350"/>
      <c r="F64" s="357">
        <f t="shared" si="10"/>
        <v>0</v>
      </c>
      <c r="G64" s="366"/>
      <c r="H64" s="366"/>
      <c r="I64" s="366"/>
      <c r="J64" s="355"/>
      <c r="K64" s="114"/>
      <c r="L64" s="214"/>
      <c r="M64" s="366"/>
      <c r="N64" s="379">
        <f t="shared" si="21"/>
        <v>0</v>
      </c>
      <c r="O64" s="355"/>
      <c r="P64" s="114"/>
      <c r="Q64" s="488"/>
      <c r="R64" s="467" t="s">
        <v>274</v>
      </c>
      <c r="S64" s="206">
        <f>220000</f>
        <v>220000</v>
      </c>
      <c r="T64" s="199"/>
      <c r="U64" s="320"/>
      <c r="V64" s="200"/>
      <c r="W64" s="298"/>
      <c r="X64" s="295"/>
    </row>
    <row r="65" spans="1:26" ht="46.15" customHeight="1" thickBot="1">
      <c r="A65" s="68" t="s">
        <v>201</v>
      </c>
      <c r="B65" s="460" t="s">
        <v>104</v>
      </c>
      <c r="C65" s="491" t="s">
        <v>105</v>
      </c>
      <c r="D65" s="426">
        <v>244</v>
      </c>
      <c r="E65" s="427"/>
      <c r="F65" s="428">
        <f>SUM(G65:N65)</f>
        <v>8415800</v>
      </c>
      <c r="G65" s="428">
        <f>S71</f>
        <v>8415800</v>
      </c>
      <c r="H65" s="428">
        <f>T71</f>
        <v>0</v>
      </c>
      <c r="I65" s="428">
        <f>U71</f>
        <v>0</v>
      </c>
      <c r="J65" s="429">
        <f>V71</f>
        <v>0</v>
      </c>
      <c r="K65" s="430">
        <v>0</v>
      </c>
      <c r="L65" s="431">
        <v>0</v>
      </c>
      <c r="M65" s="428">
        <v>0</v>
      </c>
      <c r="N65" s="428">
        <f t="shared" si="21"/>
        <v>0</v>
      </c>
      <c r="O65" s="429">
        <f>V71</f>
        <v>0</v>
      </c>
      <c r="P65" s="430">
        <f>X71</f>
        <v>0</v>
      </c>
      <c r="Q65" s="492">
        <f>W71</f>
        <v>0</v>
      </c>
      <c r="R65" s="467">
        <v>225</v>
      </c>
      <c r="S65" s="442">
        <f>3482300</f>
        <v>3482300</v>
      </c>
      <c r="T65" s="199"/>
      <c r="U65" s="320"/>
      <c r="V65" s="200"/>
      <c r="W65" s="303"/>
      <c r="X65" s="295"/>
    </row>
    <row r="66" spans="1:26" ht="43.9" customHeight="1">
      <c r="B66" s="458" t="s">
        <v>125</v>
      </c>
      <c r="C66" s="489" t="s">
        <v>126</v>
      </c>
      <c r="D66" s="335">
        <v>244</v>
      </c>
      <c r="E66" s="348"/>
      <c r="F66" s="359">
        <f t="shared" si="10"/>
        <v>4221500</v>
      </c>
      <c r="G66" s="364">
        <f>+G68+G69+G70</f>
        <v>4221500</v>
      </c>
      <c r="H66" s="364">
        <f>+H68+H69+H70</f>
        <v>0</v>
      </c>
      <c r="I66" s="364"/>
      <c r="J66" s="353">
        <f t="shared" ref="J66:P66" si="22">+J68+J69+J70</f>
        <v>0</v>
      </c>
      <c r="K66" s="110">
        <f t="shared" si="22"/>
        <v>0</v>
      </c>
      <c r="L66" s="212">
        <f t="shared" si="22"/>
        <v>0</v>
      </c>
      <c r="M66" s="364">
        <f t="shared" si="22"/>
        <v>0</v>
      </c>
      <c r="N66" s="377">
        <f t="shared" si="21"/>
        <v>0</v>
      </c>
      <c r="O66" s="353">
        <f>+O68+O69+O70</f>
        <v>0</v>
      </c>
      <c r="P66" s="110">
        <f t="shared" si="22"/>
        <v>0</v>
      </c>
      <c r="Q66" s="476">
        <f t="shared" ref="Q66" si="23">+Q68+Q69+Q70</f>
        <v>0</v>
      </c>
      <c r="R66" s="467" t="s">
        <v>322</v>
      </c>
      <c r="S66" s="206">
        <f>416000+10000</f>
        <v>426000</v>
      </c>
      <c r="T66" s="201"/>
      <c r="U66" s="321"/>
      <c r="V66" s="202"/>
      <c r="W66" s="298"/>
      <c r="X66" s="295"/>
    </row>
    <row r="67" spans="1:26" ht="40.15" customHeight="1">
      <c r="B67" s="455" t="s">
        <v>121</v>
      </c>
      <c r="C67" s="483"/>
      <c r="D67" s="150"/>
      <c r="E67" s="349"/>
      <c r="F67" s="360">
        <f t="shared" si="10"/>
        <v>0</v>
      </c>
      <c r="G67" s="365"/>
      <c r="H67" s="365"/>
      <c r="I67" s="365"/>
      <c r="J67" s="155"/>
      <c r="K67" s="75"/>
      <c r="L67" s="213"/>
      <c r="M67" s="365"/>
      <c r="N67" s="378">
        <f t="shared" si="21"/>
        <v>0</v>
      </c>
      <c r="O67" s="155"/>
      <c r="P67" s="75"/>
      <c r="Q67" s="477"/>
      <c r="R67" s="467">
        <v>310</v>
      </c>
      <c r="S67" s="305">
        <f>1783450</f>
        <v>1783450</v>
      </c>
      <c r="T67" s="301"/>
      <c r="U67" s="320"/>
      <c r="V67" s="200"/>
      <c r="W67" s="298"/>
      <c r="X67" s="295"/>
    </row>
    <row r="68" spans="1:26" ht="43.15" customHeight="1">
      <c r="A68" s="69">
        <v>310</v>
      </c>
      <c r="B68" s="455" t="s">
        <v>123</v>
      </c>
      <c r="C68" s="483" t="s">
        <v>127</v>
      </c>
      <c r="D68" s="150">
        <v>244</v>
      </c>
      <c r="E68" s="349"/>
      <c r="F68" s="360">
        <f t="shared" si="10"/>
        <v>1783450</v>
      </c>
      <c r="G68" s="365">
        <f>S67</f>
        <v>1783450</v>
      </c>
      <c r="H68" s="365"/>
      <c r="I68" s="365"/>
      <c r="J68" s="155">
        <f>V67</f>
        <v>0</v>
      </c>
      <c r="K68" s="75"/>
      <c r="L68" s="213"/>
      <c r="M68" s="365"/>
      <c r="N68" s="378">
        <f t="shared" si="21"/>
        <v>0</v>
      </c>
      <c r="O68" s="155">
        <f>V67</f>
        <v>0</v>
      </c>
      <c r="P68" s="75">
        <f>X67</f>
        <v>0</v>
      </c>
      <c r="Q68" s="477">
        <f>W67</f>
        <v>0</v>
      </c>
      <c r="R68" s="467">
        <v>340</v>
      </c>
      <c r="S68" s="300">
        <f>200000+2238050</f>
        <v>2438050</v>
      </c>
      <c r="T68" s="301"/>
      <c r="U68" s="322"/>
      <c r="V68" s="302"/>
      <c r="W68" s="303"/>
      <c r="X68" s="304"/>
    </row>
    <row r="69" spans="1:26" ht="29.45" customHeight="1" thickBot="1">
      <c r="A69" s="70"/>
      <c r="B69" s="455" t="s">
        <v>124</v>
      </c>
      <c r="C69" s="483" t="s">
        <v>128</v>
      </c>
      <c r="D69" s="150">
        <v>244</v>
      </c>
      <c r="E69" s="349"/>
      <c r="F69" s="360">
        <f t="shared" si="10"/>
        <v>0</v>
      </c>
      <c r="G69" s="365"/>
      <c r="H69" s="365"/>
      <c r="I69" s="365"/>
      <c r="J69" s="155"/>
      <c r="K69" s="75"/>
      <c r="L69" s="213"/>
      <c r="M69" s="365"/>
      <c r="N69" s="378">
        <f t="shared" si="21"/>
        <v>0</v>
      </c>
      <c r="O69" s="155"/>
      <c r="P69" s="75"/>
      <c r="Q69" s="477"/>
      <c r="R69" s="467">
        <v>342</v>
      </c>
      <c r="S69" s="206">
        <v>0</v>
      </c>
      <c r="T69" s="201"/>
      <c r="U69" s="321"/>
      <c r="V69" s="202"/>
      <c r="W69" s="299"/>
      <c r="X69" s="296"/>
    </row>
    <row r="70" spans="1:26" ht="48" customHeight="1" thickBot="1">
      <c r="A70" s="69">
        <v>340</v>
      </c>
      <c r="B70" s="461" t="s">
        <v>312</v>
      </c>
      <c r="C70" s="482" t="s">
        <v>129</v>
      </c>
      <c r="D70" s="433">
        <v>244</v>
      </c>
      <c r="E70" s="349"/>
      <c r="F70" s="360">
        <f t="shared" si="10"/>
        <v>2438050</v>
      </c>
      <c r="G70" s="365">
        <f>S68</f>
        <v>2438050</v>
      </c>
      <c r="H70" s="365">
        <f>T68</f>
        <v>0</v>
      </c>
      <c r="I70" s="365">
        <f>U68</f>
        <v>0</v>
      </c>
      <c r="J70" s="155">
        <f>V68</f>
        <v>0</v>
      </c>
      <c r="K70" s="74"/>
      <c r="L70" s="154"/>
      <c r="M70" s="360"/>
      <c r="N70" s="378">
        <f>Q70+P70+O70</f>
        <v>0</v>
      </c>
      <c r="O70" s="155">
        <f>V68</f>
        <v>0</v>
      </c>
      <c r="P70" s="75">
        <f>X68</f>
        <v>0</v>
      </c>
      <c r="Q70" s="477">
        <f>W68</f>
        <v>0</v>
      </c>
      <c r="R70" s="468" t="s">
        <v>275</v>
      </c>
      <c r="S70" s="306">
        <f>2919000</f>
        <v>2919000</v>
      </c>
      <c r="T70" s="209"/>
      <c r="U70" s="323"/>
      <c r="V70" s="307"/>
      <c r="W70" s="308"/>
      <c r="X70" s="309"/>
      <c r="Y70" s="562">
        <f>S71+T71+W71</f>
        <v>8415800</v>
      </c>
      <c r="Z70" s="563"/>
    </row>
    <row r="71" spans="1:26" ht="40.9" customHeight="1" thickBot="1">
      <c r="A71" s="69" t="s">
        <v>244</v>
      </c>
      <c r="B71" s="461" t="s">
        <v>313</v>
      </c>
      <c r="C71" s="482" t="s">
        <v>314</v>
      </c>
      <c r="D71" s="433">
        <v>244</v>
      </c>
      <c r="E71" s="349"/>
      <c r="F71" s="360">
        <f t="shared" si="10"/>
        <v>0</v>
      </c>
      <c r="G71" s="365">
        <f>S69</f>
        <v>0</v>
      </c>
      <c r="H71" s="365">
        <f>T69</f>
        <v>0</v>
      </c>
      <c r="I71" s="365">
        <f>U69</f>
        <v>0</v>
      </c>
      <c r="J71" s="155"/>
      <c r="K71" s="75"/>
      <c r="L71" s="213"/>
      <c r="M71" s="365"/>
      <c r="N71" s="378">
        <f t="shared" ref="N71:N83" si="24">Q71+P71+O71</f>
        <v>0</v>
      </c>
      <c r="O71" s="155"/>
      <c r="P71" s="75"/>
      <c r="Q71" s="477"/>
      <c r="R71" s="469"/>
      <c r="S71" s="390">
        <f>S63+S64+S65+S66+S67+S68</f>
        <v>8415800</v>
      </c>
      <c r="T71" s="391">
        <f>T63+T64+T65+T66+T67+T68</f>
        <v>0</v>
      </c>
      <c r="U71" s="391">
        <f>U63+U64+U65+U66+U67+U68</f>
        <v>0</v>
      </c>
      <c r="V71" s="392">
        <f t="shared" ref="V71:X71" si="25">V63+V64+V65+V66+V67+V68</f>
        <v>0</v>
      </c>
      <c r="W71" s="393">
        <f>W63+W64+W65+W66+W67+W68</f>
        <v>0</v>
      </c>
      <c r="X71" s="310">
        <f t="shared" si="25"/>
        <v>0</v>
      </c>
    </row>
    <row r="72" spans="1:26" ht="46.15" customHeight="1">
      <c r="A72" s="69"/>
      <c r="B72" s="462" t="s">
        <v>255</v>
      </c>
      <c r="C72" s="483" t="s">
        <v>122</v>
      </c>
      <c r="D72" s="150">
        <v>246</v>
      </c>
      <c r="E72" s="349"/>
      <c r="F72" s="360">
        <f t="shared" si="10"/>
        <v>0</v>
      </c>
      <c r="G72" s="365"/>
      <c r="H72" s="365"/>
      <c r="I72" s="365"/>
      <c r="J72" s="155"/>
      <c r="K72" s="75"/>
      <c r="L72" s="213"/>
      <c r="M72" s="365"/>
      <c r="N72" s="378">
        <f t="shared" si="24"/>
        <v>0</v>
      </c>
      <c r="O72" s="155"/>
      <c r="P72" s="75"/>
      <c r="Q72" s="477"/>
      <c r="S72" s="65"/>
      <c r="T72" s="183"/>
      <c r="U72" s="183"/>
      <c r="V72" s="65"/>
      <c r="W72" s="65"/>
      <c r="X72" s="65"/>
    </row>
    <row r="73" spans="1:26" ht="29.45" customHeight="1">
      <c r="A73" s="69">
        <v>223</v>
      </c>
      <c r="B73" s="462" t="s">
        <v>256</v>
      </c>
      <c r="C73" s="483" t="s">
        <v>257</v>
      </c>
      <c r="D73" s="150">
        <v>247</v>
      </c>
      <c r="E73" s="349"/>
      <c r="F73" s="360">
        <f t="shared" si="10"/>
        <v>2919000</v>
      </c>
      <c r="G73" s="365">
        <f>S70</f>
        <v>2919000</v>
      </c>
      <c r="H73" s="365">
        <f>T70</f>
        <v>0</v>
      </c>
      <c r="I73" s="365">
        <f>U70</f>
        <v>0</v>
      </c>
      <c r="J73" s="155"/>
      <c r="K73" s="75"/>
      <c r="L73" s="213"/>
      <c r="M73" s="365"/>
      <c r="N73" s="378">
        <f t="shared" si="24"/>
        <v>0</v>
      </c>
      <c r="O73" s="155"/>
      <c r="P73" s="75"/>
      <c r="Q73" s="477"/>
      <c r="R73" s="317" t="s">
        <v>301</v>
      </c>
      <c r="S73" s="318">
        <f>F61</f>
        <v>11334800</v>
      </c>
      <c r="T73" s="65"/>
      <c r="U73" s="65"/>
      <c r="V73" s="65"/>
      <c r="W73" s="65"/>
      <c r="X73" s="65"/>
    </row>
    <row r="74" spans="1:26" ht="45" customHeight="1">
      <c r="B74" s="463" t="s">
        <v>120</v>
      </c>
      <c r="C74" s="483" t="s">
        <v>258</v>
      </c>
      <c r="D74" s="337">
        <v>400</v>
      </c>
      <c r="E74" s="349"/>
      <c r="F74" s="360">
        <f t="shared" si="10"/>
        <v>0</v>
      </c>
      <c r="G74" s="365"/>
      <c r="H74" s="365"/>
      <c r="I74" s="365"/>
      <c r="J74" s="155"/>
      <c r="K74" s="75"/>
      <c r="L74" s="213"/>
      <c r="M74" s="365"/>
      <c r="N74" s="378">
        <f t="shared" si="24"/>
        <v>0</v>
      </c>
      <c r="O74" s="155"/>
      <c r="P74" s="75"/>
      <c r="Q74" s="477"/>
      <c r="R74" s="317" t="s">
        <v>302</v>
      </c>
      <c r="S74" s="499">
        <f>Разд.2!H5</f>
        <v>11334800</v>
      </c>
      <c r="T74" s="324">
        <f>S64+S70</f>
        <v>3139000</v>
      </c>
      <c r="U74" s="65"/>
      <c r="V74" s="65"/>
      <c r="W74" s="318">
        <f>W71+X71</f>
        <v>0</v>
      </c>
      <c r="X74" s="134" t="s">
        <v>247</v>
      </c>
    </row>
    <row r="75" spans="1:26" ht="65.45" customHeight="1">
      <c r="B75" s="464" t="s">
        <v>106</v>
      </c>
      <c r="C75" s="483" t="s">
        <v>259</v>
      </c>
      <c r="D75" s="337">
        <v>406</v>
      </c>
      <c r="E75" s="349"/>
      <c r="F75" s="360">
        <f t="shared" si="10"/>
        <v>0</v>
      </c>
      <c r="G75" s="365"/>
      <c r="H75" s="365"/>
      <c r="I75" s="365"/>
      <c r="J75" s="155"/>
      <c r="K75" s="75"/>
      <c r="L75" s="213"/>
      <c r="M75" s="365"/>
      <c r="N75" s="378">
        <f t="shared" si="24"/>
        <v>0</v>
      </c>
      <c r="O75" s="155"/>
      <c r="P75" s="75"/>
      <c r="Q75" s="477"/>
      <c r="S75" s="183">
        <f>S73-S74</f>
        <v>0</v>
      </c>
      <c r="T75" s="65"/>
      <c r="U75" s="324"/>
      <c r="V75" s="131"/>
      <c r="W75" s="133"/>
    </row>
    <row r="76" spans="1:26" ht="70.900000000000006" customHeight="1">
      <c r="B76" s="464" t="s">
        <v>107</v>
      </c>
      <c r="C76" s="483" t="s">
        <v>260</v>
      </c>
      <c r="D76" s="337">
        <v>407</v>
      </c>
      <c r="E76" s="349"/>
      <c r="F76" s="360">
        <f t="shared" si="10"/>
        <v>0</v>
      </c>
      <c r="G76" s="365"/>
      <c r="H76" s="365"/>
      <c r="I76" s="365"/>
      <c r="J76" s="155"/>
      <c r="K76" s="75"/>
      <c r="L76" s="213"/>
      <c r="M76" s="365"/>
      <c r="N76" s="378">
        <f t="shared" si="24"/>
        <v>0</v>
      </c>
      <c r="O76" s="155"/>
      <c r="P76" s="75"/>
      <c r="Q76" s="477"/>
      <c r="V76" s="73"/>
      <c r="W76" s="132"/>
    </row>
    <row r="77" spans="1:26" ht="36.6" customHeight="1">
      <c r="B77" s="455" t="s">
        <v>280</v>
      </c>
      <c r="C77" s="483" t="s">
        <v>281</v>
      </c>
      <c r="D77" s="150">
        <v>880</v>
      </c>
      <c r="E77" s="349"/>
      <c r="F77" s="360">
        <f t="shared" si="10"/>
        <v>0</v>
      </c>
      <c r="G77" s="365"/>
      <c r="H77" s="365"/>
      <c r="I77" s="365"/>
      <c r="J77" s="155"/>
      <c r="K77" s="75"/>
      <c r="L77" s="213"/>
      <c r="M77" s="365"/>
      <c r="N77" s="378">
        <f t="shared" si="24"/>
        <v>0</v>
      </c>
      <c r="O77" s="155"/>
      <c r="P77" s="75"/>
      <c r="Q77" s="477"/>
      <c r="V77" s="73"/>
      <c r="W77" s="132"/>
    </row>
    <row r="78" spans="1:26" ht="29.45" customHeight="1">
      <c r="B78" s="454" t="s">
        <v>108</v>
      </c>
      <c r="C78" s="481" t="s">
        <v>109</v>
      </c>
      <c r="D78" s="338">
        <v>100</v>
      </c>
      <c r="E78" s="351"/>
      <c r="F78" s="360">
        <f t="shared" si="10"/>
        <v>0</v>
      </c>
      <c r="G78" s="360"/>
      <c r="H78" s="360"/>
      <c r="I78" s="360"/>
      <c r="J78" s="354"/>
      <c r="K78" s="74"/>
      <c r="L78" s="154"/>
      <c r="M78" s="360"/>
      <c r="N78" s="378">
        <f t="shared" si="24"/>
        <v>0</v>
      </c>
      <c r="O78" s="354"/>
      <c r="P78" s="74"/>
      <c r="Q78" s="479"/>
    </row>
    <row r="79" spans="1:26" ht="49.15" customHeight="1">
      <c r="B79" s="453" t="s">
        <v>111</v>
      </c>
      <c r="C79" s="480" t="s">
        <v>110</v>
      </c>
      <c r="D79" s="331"/>
      <c r="E79" s="344"/>
      <c r="F79" s="360">
        <f t="shared" si="10"/>
        <v>0</v>
      </c>
      <c r="G79" s="365"/>
      <c r="H79" s="365"/>
      <c r="I79" s="365"/>
      <c r="J79" s="155"/>
      <c r="K79" s="75"/>
      <c r="L79" s="213"/>
      <c r="M79" s="365"/>
      <c r="N79" s="378">
        <f t="shared" si="24"/>
        <v>0</v>
      </c>
      <c r="O79" s="155"/>
      <c r="P79" s="75"/>
      <c r="Q79" s="477"/>
    </row>
    <row r="80" spans="1:26" ht="29.45" customHeight="1">
      <c r="B80" s="453" t="s">
        <v>112</v>
      </c>
      <c r="C80" s="480" t="s">
        <v>113</v>
      </c>
      <c r="D80" s="331"/>
      <c r="E80" s="344"/>
      <c r="F80" s="360">
        <f t="shared" si="10"/>
        <v>0</v>
      </c>
      <c r="G80" s="365"/>
      <c r="H80" s="365"/>
      <c r="I80" s="365"/>
      <c r="J80" s="155"/>
      <c r="K80" s="75"/>
      <c r="L80" s="213"/>
      <c r="M80" s="365"/>
      <c r="N80" s="360">
        <f t="shared" si="24"/>
        <v>0</v>
      </c>
      <c r="O80" s="155"/>
      <c r="P80" s="75"/>
      <c r="Q80" s="477"/>
    </row>
    <row r="81" spans="2:17" ht="29.45" customHeight="1">
      <c r="B81" s="453" t="s">
        <v>115</v>
      </c>
      <c r="C81" s="480" t="s">
        <v>114</v>
      </c>
      <c r="D81" s="331"/>
      <c r="E81" s="344"/>
      <c r="F81" s="360">
        <f t="shared" si="10"/>
        <v>0</v>
      </c>
      <c r="G81" s="365"/>
      <c r="H81" s="365"/>
      <c r="I81" s="365"/>
      <c r="J81" s="155"/>
      <c r="K81" s="75"/>
      <c r="L81" s="213"/>
      <c r="M81" s="365"/>
      <c r="N81" s="360">
        <f t="shared" si="24"/>
        <v>0</v>
      </c>
      <c r="O81" s="155"/>
      <c r="P81" s="75"/>
      <c r="Q81" s="477"/>
    </row>
    <row r="82" spans="2:17" ht="29.45" customHeight="1">
      <c r="B82" s="452" t="s">
        <v>116</v>
      </c>
      <c r="C82" s="478" t="s">
        <v>117</v>
      </c>
      <c r="D82" s="332" t="s">
        <v>19</v>
      </c>
      <c r="E82" s="345"/>
      <c r="F82" s="360">
        <f t="shared" si="10"/>
        <v>0</v>
      </c>
      <c r="G82" s="360"/>
      <c r="H82" s="360"/>
      <c r="I82" s="360"/>
      <c r="J82" s="354"/>
      <c r="K82" s="74"/>
      <c r="L82" s="154"/>
      <c r="M82" s="360"/>
      <c r="N82" s="360">
        <f t="shared" si="24"/>
        <v>0</v>
      </c>
      <c r="O82" s="354"/>
      <c r="P82" s="74"/>
      <c r="Q82" s="479"/>
    </row>
    <row r="83" spans="2:17" ht="45.6" customHeight="1" thickBot="1">
      <c r="B83" s="465" t="s">
        <v>119</v>
      </c>
      <c r="C83" s="493" t="s">
        <v>118</v>
      </c>
      <c r="D83" s="339">
        <v>610</v>
      </c>
      <c r="E83" s="494"/>
      <c r="F83" s="361">
        <f t="shared" si="10"/>
        <v>0</v>
      </c>
      <c r="G83" s="369"/>
      <c r="H83" s="369"/>
      <c r="I83" s="369"/>
      <c r="J83" s="495"/>
      <c r="K83" s="496"/>
      <c r="L83" s="497"/>
      <c r="M83" s="369"/>
      <c r="N83" s="361">
        <f t="shared" si="24"/>
        <v>0</v>
      </c>
      <c r="O83" s="495"/>
      <c r="P83" s="496"/>
      <c r="Q83" s="498"/>
    </row>
  </sheetData>
  <mergeCells count="14">
    <mergeCell ref="Y70:Z70"/>
    <mergeCell ref="B1:P1"/>
    <mergeCell ref="B2:B3"/>
    <mergeCell ref="C2:C3"/>
    <mergeCell ref="D2:D3"/>
    <mergeCell ref="E2:E3"/>
    <mergeCell ref="F2:F3"/>
    <mergeCell ref="G2:G3"/>
    <mergeCell ref="M2:M3"/>
    <mergeCell ref="H2:L2"/>
    <mergeCell ref="N2:Q2"/>
    <mergeCell ref="T61:U61"/>
    <mergeCell ref="R61:R62"/>
    <mergeCell ref="S61:S62"/>
  </mergeCells>
  <pageMargins left="0.17" right="0.17" top="0.17" bottom="0.17" header="0.15748031496062992" footer="0.15748031496062992"/>
  <pageSetup paperSize="9" scale="39" fitToHeight="4" orientation="landscape" copies="2" r:id="rId1"/>
  <rowBreaks count="2" manualBreakCount="2">
    <brk id="28" max="16383" man="1"/>
    <brk id="60" max="16383" man="1"/>
  </rowBreaks>
</worksheet>
</file>

<file path=xl/worksheets/sheet4.xml><?xml version="1.0" encoding="utf-8"?>
<worksheet xmlns="http://schemas.openxmlformats.org/spreadsheetml/2006/main" xmlns:r="http://schemas.openxmlformats.org/officeDocument/2006/relationships">
  <sheetPr>
    <tabColor rgb="FF00B050"/>
    <pageSetUpPr fitToPage="1"/>
  </sheetPr>
  <dimension ref="A1:AG83"/>
  <sheetViews>
    <sheetView view="pageBreakPreview" topLeftCell="A4" zoomScale="53" zoomScaleNormal="50" zoomScaleSheetLayoutView="53" workbookViewId="0">
      <selection activeCell="N17" sqref="N17:N21"/>
    </sheetView>
  </sheetViews>
  <sheetFormatPr defaultColWidth="9.140625" defaultRowHeight="18.75"/>
  <cols>
    <col min="1" max="1" width="14.28515625" style="31" customWidth="1"/>
    <col min="2" max="2" width="85.85546875" style="34" customWidth="1"/>
    <col min="3" max="3" width="10.5703125" style="30" customWidth="1"/>
    <col min="4" max="4" width="10.85546875" style="33" customWidth="1"/>
    <col min="5" max="5" width="8.7109375" style="33" customWidth="1"/>
    <col min="6" max="6" width="32.7109375" style="33" customWidth="1"/>
    <col min="7" max="7" width="36.42578125" style="33" customWidth="1"/>
    <col min="8" max="8" width="39.140625" style="33" customWidth="1"/>
    <col min="9" max="9" width="37.7109375" style="33" hidden="1" customWidth="1"/>
    <col min="10" max="10" width="35.85546875" style="33" hidden="1" customWidth="1"/>
    <col min="11" max="11" width="25.7109375" style="33" hidden="1" customWidth="1"/>
    <col min="12" max="12" width="32.42578125" style="33" hidden="1" customWidth="1"/>
    <col min="13" max="13" width="28.42578125" style="33" customWidth="1"/>
    <col min="14" max="14" width="25.7109375" style="33" customWidth="1"/>
    <col min="15" max="15" width="24.7109375" style="33" customWidth="1"/>
    <col min="16" max="16" width="18.28515625" style="33" customWidth="1"/>
    <col min="17" max="17" width="26.7109375" style="33" customWidth="1"/>
    <col min="18" max="18" width="14.5703125" style="65" customWidth="1"/>
    <col min="19" max="19" width="23.85546875" style="31" customWidth="1"/>
    <col min="20" max="20" width="28.140625" style="31" customWidth="1"/>
    <col min="21" max="21" width="22" style="31" customWidth="1"/>
    <col min="22" max="22" width="24.28515625" style="31" customWidth="1"/>
    <col min="23" max="23" width="21" style="31" customWidth="1"/>
    <col min="24" max="24" width="9.140625" style="31"/>
    <col min="25" max="25" width="28.85546875" style="31" customWidth="1"/>
    <col min="26" max="16384" width="9.140625" style="31"/>
  </cols>
  <sheetData>
    <row r="1" spans="2:18" ht="50.45" customHeight="1" thickBot="1">
      <c r="B1" s="564" t="s">
        <v>328</v>
      </c>
      <c r="C1" s="564"/>
      <c r="D1" s="564"/>
      <c r="E1" s="564"/>
      <c r="F1" s="564"/>
      <c r="G1" s="564"/>
      <c r="H1" s="564"/>
      <c r="I1" s="564"/>
      <c r="J1" s="564"/>
      <c r="K1" s="564"/>
      <c r="L1" s="564"/>
      <c r="M1" s="564"/>
      <c r="N1" s="564"/>
      <c r="O1" s="564"/>
      <c r="P1" s="564"/>
      <c r="Q1" s="224"/>
    </row>
    <row r="2" spans="2:18" s="32" customFormat="1" ht="93" customHeight="1">
      <c r="B2" s="583" t="s">
        <v>10</v>
      </c>
      <c r="C2" s="585" t="s">
        <v>11</v>
      </c>
      <c r="D2" s="587" t="s">
        <v>12</v>
      </c>
      <c r="E2" s="587" t="s">
        <v>196</v>
      </c>
      <c r="F2" s="587" t="s">
        <v>185</v>
      </c>
      <c r="G2" s="571" t="s">
        <v>317</v>
      </c>
      <c r="H2" s="587" t="s">
        <v>163</v>
      </c>
      <c r="I2" s="587"/>
      <c r="J2" s="587"/>
      <c r="K2" s="587"/>
      <c r="L2" s="587"/>
      <c r="M2" s="589" t="s">
        <v>164</v>
      </c>
      <c r="N2" s="587" t="s">
        <v>187</v>
      </c>
      <c r="O2" s="587"/>
      <c r="P2" s="587"/>
      <c r="Q2" s="587"/>
      <c r="R2" s="66"/>
    </row>
    <row r="3" spans="2:18" s="32" customFormat="1" ht="313.14999999999998" customHeight="1" thickBot="1">
      <c r="B3" s="584"/>
      <c r="C3" s="586"/>
      <c r="D3" s="588"/>
      <c r="E3" s="588"/>
      <c r="F3" s="588"/>
      <c r="G3" s="572"/>
      <c r="H3" s="100"/>
      <c r="I3" s="100" t="s">
        <v>252</v>
      </c>
      <c r="J3" s="123" t="s">
        <v>251</v>
      </c>
      <c r="K3" s="227"/>
      <c r="L3" s="227"/>
      <c r="M3" s="588"/>
      <c r="N3" s="84" t="s">
        <v>194</v>
      </c>
      <c r="O3" s="440" t="s">
        <v>318</v>
      </c>
      <c r="P3" s="227" t="s">
        <v>200</v>
      </c>
      <c r="Q3" s="227" t="s">
        <v>195</v>
      </c>
      <c r="R3" s="67"/>
    </row>
    <row r="4" spans="2:18" s="103" customFormat="1" ht="21.75" thickBot="1">
      <c r="B4" s="89">
        <v>1</v>
      </c>
      <c r="C4" s="90">
        <v>2</v>
      </c>
      <c r="D4" s="91">
        <v>3</v>
      </c>
      <c r="E4" s="91">
        <v>4</v>
      </c>
      <c r="F4" s="91">
        <v>5</v>
      </c>
      <c r="G4" s="91">
        <v>6</v>
      </c>
      <c r="H4" s="91">
        <v>7</v>
      </c>
      <c r="I4" s="91">
        <v>8</v>
      </c>
      <c r="J4" s="91">
        <v>10</v>
      </c>
      <c r="K4" s="91">
        <v>8</v>
      </c>
      <c r="L4" s="91">
        <v>11</v>
      </c>
      <c r="M4" s="91">
        <v>8</v>
      </c>
      <c r="N4" s="91">
        <v>9</v>
      </c>
      <c r="O4" s="91">
        <v>10</v>
      </c>
      <c r="P4" s="91">
        <v>11</v>
      </c>
      <c r="Q4" s="92">
        <v>12</v>
      </c>
      <c r="R4" s="102"/>
    </row>
    <row r="5" spans="2:18" ht="34.9" customHeight="1">
      <c r="B5" s="85" t="s">
        <v>17</v>
      </c>
      <c r="C5" s="86" t="s">
        <v>18</v>
      </c>
      <c r="D5" s="87" t="s">
        <v>19</v>
      </c>
      <c r="E5" s="87" t="s">
        <v>19</v>
      </c>
      <c r="F5" s="106">
        <f>SUM(G5:N5)</f>
        <v>0</v>
      </c>
      <c r="G5" s="54"/>
      <c r="H5" s="88">
        <v>0</v>
      </c>
      <c r="I5" s="88"/>
      <c r="J5" s="88"/>
      <c r="K5" s="88"/>
      <c r="L5" s="88"/>
      <c r="M5" s="88"/>
      <c r="N5" s="101">
        <f>O5+P5+Q5</f>
        <v>0</v>
      </c>
      <c r="O5" s="101">
        <v>0</v>
      </c>
      <c r="P5" s="101">
        <v>0</v>
      </c>
      <c r="Q5" s="182"/>
    </row>
    <row r="6" spans="2:18" ht="34.9" customHeight="1" thickBot="1">
      <c r="B6" s="226" t="s">
        <v>20</v>
      </c>
      <c r="C6" s="77" t="s">
        <v>21</v>
      </c>
      <c r="D6" s="78" t="s">
        <v>19</v>
      </c>
      <c r="E6" s="104" t="s">
        <v>19</v>
      </c>
      <c r="F6" s="79"/>
      <c r="G6" s="105"/>
      <c r="H6" s="79"/>
      <c r="I6" s="79"/>
      <c r="J6" s="79"/>
      <c r="K6" s="79">
        <f>+K5+K7-K31</f>
        <v>0</v>
      </c>
      <c r="L6" s="79">
        <f>+L5+L7-L31</f>
        <v>0</v>
      </c>
      <c r="M6" s="79"/>
      <c r="N6" s="106"/>
      <c r="O6" s="106"/>
      <c r="P6" s="106"/>
      <c r="Q6" s="106"/>
    </row>
    <row r="7" spans="2:18" s="189" customFormat="1" ht="43.15" customHeight="1" thickBot="1">
      <c r="B7" s="184" t="s">
        <v>22</v>
      </c>
      <c r="C7" s="185" t="s">
        <v>27</v>
      </c>
      <c r="D7" s="186"/>
      <c r="E7" s="186"/>
      <c r="F7" s="187">
        <f t="shared" ref="F7:F29" si="0">SUM(G7:N7)</f>
        <v>0</v>
      </c>
      <c r="G7" s="187">
        <f t="shared" ref="G7:M7" si="1">G8+G10+G13+G15+G23+G25+G27</f>
        <v>0</v>
      </c>
      <c r="H7" s="187">
        <f t="shared" si="1"/>
        <v>0</v>
      </c>
      <c r="I7" s="187">
        <f t="shared" si="1"/>
        <v>0</v>
      </c>
      <c r="J7" s="187">
        <f t="shared" si="1"/>
        <v>0</v>
      </c>
      <c r="K7" s="187">
        <f t="shared" si="1"/>
        <v>0</v>
      </c>
      <c r="L7" s="187">
        <f t="shared" si="1"/>
        <v>0</v>
      </c>
      <c r="M7" s="187">
        <f t="shared" si="1"/>
        <v>0</v>
      </c>
      <c r="N7" s="187">
        <f>Q7+P7+O7</f>
        <v>0</v>
      </c>
      <c r="O7" s="187">
        <f>O8+O10+O13+O15+O23+O25+O27</f>
        <v>0</v>
      </c>
      <c r="P7" s="187">
        <f>P8+P10+P13+P15+P23+P25+P27</f>
        <v>0</v>
      </c>
      <c r="Q7" s="187">
        <f>Q8+Q10+Q13+Q15+Q23+Q25+Q27</f>
        <v>0</v>
      </c>
      <c r="R7" s="188"/>
    </row>
    <row r="8" spans="2:18" ht="40.5">
      <c r="B8" s="107" t="s">
        <v>28</v>
      </c>
      <c r="C8" s="108" t="s">
        <v>29</v>
      </c>
      <c r="D8" s="109">
        <v>120</v>
      </c>
      <c r="E8" s="109"/>
      <c r="F8" s="88">
        <f t="shared" si="0"/>
        <v>0</v>
      </c>
      <c r="G8" s="110"/>
      <c r="H8" s="110"/>
      <c r="I8" s="110"/>
      <c r="J8" s="110"/>
      <c r="K8" s="110"/>
      <c r="L8" s="110"/>
      <c r="M8" s="110"/>
      <c r="N8" s="116">
        <f t="shared" ref="N8:N60" si="2">Q8+P8+O8</f>
        <v>0</v>
      </c>
      <c r="O8" s="88"/>
      <c r="P8" s="110"/>
      <c r="Q8" s="110"/>
    </row>
    <row r="9" spans="2:18" ht="46.15" customHeight="1">
      <c r="B9" s="168" t="s">
        <v>311</v>
      </c>
      <c r="C9" s="159" t="s">
        <v>30</v>
      </c>
      <c r="D9" s="160">
        <v>121</v>
      </c>
      <c r="E9" s="141"/>
      <c r="F9" s="74">
        <f t="shared" si="0"/>
        <v>0</v>
      </c>
      <c r="G9" s="75"/>
      <c r="H9" s="75"/>
      <c r="I9" s="75"/>
      <c r="J9" s="75"/>
      <c r="K9" s="75"/>
      <c r="L9" s="75"/>
      <c r="M9" s="75"/>
      <c r="N9" s="117">
        <f t="shared" si="2"/>
        <v>0</v>
      </c>
      <c r="O9" s="75"/>
      <c r="P9" s="75"/>
      <c r="Q9" s="75"/>
    </row>
    <row r="10" spans="2:18" ht="51.6" customHeight="1">
      <c r="B10" s="174" t="s">
        <v>24</v>
      </c>
      <c r="C10" s="175" t="s">
        <v>31</v>
      </c>
      <c r="D10" s="176">
        <v>130</v>
      </c>
      <c r="E10" s="176"/>
      <c r="F10" s="74">
        <f t="shared" si="0"/>
        <v>0</v>
      </c>
      <c r="G10" s="74">
        <f>G11</f>
        <v>0</v>
      </c>
      <c r="H10" s="74"/>
      <c r="I10" s="74"/>
      <c r="J10" s="74"/>
      <c r="K10" s="74"/>
      <c r="L10" s="74"/>
      <c r="M10" s="74"/>
      <c r="N10" s="117">
        <f t="shared" si="2"/>
        <v>0</v>
      </c>
      <c r="O10" s="74"/>
      <c r="P10" s="74"/>
      <c r="Q10" s="74"/>
    </row>
    <row r="11" spans="2:18" ht="111" customHeight="1">
      <c r="B11" s="139" t="s">
        <v>32</v>
      </c>
      <c r="C11" s="140" t="s">
        <v>33</v>
      </c>
      <c r="D11" s="141">
        <v>130</v>
      </c>
      <c r="E11" s="434"/>
      <c r="F11" s="74">
        <f t="shared" si="0"/>
        <v>0</v>
      </c>
      <c r="G11" s="74">
        <f>G29-G5</f>
        <v>0</v>
      </c>
      <c r="H11" s="75"/>
      <c r="I11" s="75"/>
      <c r="J11" s="75"/>
      <c r="K11" s="75"/>
      <c r="L11" s="75"/>
      <c r="M11" s="75"/>
      <c r="N11" s="117">
        <f t="shared" si="2"/>
        <v>0</v>
      </c>
      <c r="O11" s="75"/>
      <c r="P11" s="75"/>
      <c r="Q11" s="75"/>
    </row>
    <row r="12" spans="2:18" ht="42.6" customHeight="1">
      <c r="B12" s="509" t="s">
        <v>337</v>
      </c>
      <c r="C12" s="149" t="s">
        <v>338</v>
      </c>
      <c r="D12" s="150">
        <v>130</v>
      </c>
      <c r="E12" s="141"/>
      <c r="F12" s="74">
        <f t="shared" si="0"/>
        <v>0</v>
      </c>
      <c r="G12" s="75"/>
      <c r="H12" s="75"/>
      <c r="I12" s="75"/>
      <c r="J12" s="75"/>
      <c r="K12" s="75"/>
      <c r="L12" s="75"/>
      <c r="M12" s="75"/>
      <c r="N12" s="117">
        <f t="shared" si="2"/>
        <v>0</v>
      </c>
      <c r="O12" s="75"/>
      <c r="P12" s="75"/>
      <c r="Q12" s="75"/>
    </row>
    <row r="13" spans="2:18" ht="48" customHeight="1">
      <c r="B13" s="454" t="s">
        <v>25</v>
      </c>
      <c r="C13" s="506" t="s">
        <v>34</v>
      </c>
      <c r="D13" s="338">
        <v>140</v>
      </c>
      <c r="E13" s="176"/>
      <c r="F13" s="74">
        <f t="shared" si="0"/>
        <v>0</v>
      </c>
      <c r="G13" s="74"/>
      <c r="H13" s="74"/>
      <c r="I13" s="74"/>
      <c r="J13" s="74"/>
      <c r="K13" s="74"/>
      <c r="L13" s="74"/>
      <c r="M13" s="74"/>
      <c r="N13" s="117">
        <f t="shared" si="2"/>
        <v>0</v>
      </c>
      <c r="O13" s="74"/>
      <c r="P13" s="74"/>
      <c r="Q13" s="74"/>
    </row>
    <row r="14" spans="2:18" ht="83.45" customHeight="1">
      <c r="B14" s="507" t="s">
        <v>339</v>
      </c>
      <c r="C14" s="149" t="s">
        <v>35</v>
      </c>
      <c r="D14" s="150">
        <v>141</v>
      </c>
      <c r="E14" s="141"/>
      <c r="F14" s="74">
        <f t="shared" si="0"/>
        <v>0</v>
      </c>
      <c r="G14" s="75"/>
      <c r="H14" s="75"/>
      <c r="I14" s="75"/>
      <c r="J14" s="75"/>
      <c r="K14" s="75"/>
      <c r="L14" s="75"/>
      <c r="M14" s="75"/>
      <c r="N14" s="117">
        <f t="shared" si="2"/>
        <v>0</v>
      </c>
      <c r="O14" s="75"/>
      <c r="P14" s="75"/>
      <c r="Q14" s="75"/>
    </row>
    <row r="15" spans="2:18" ht="36" customHeight="1">
      <c r="B15" s="454" t="s">
        <v>26</v>
      </c>
      <c r="C15" s="506" t="s">
        <v>36</v>
      </c>
      <c r="D15" s="338">
        <v>150</v>
      </c>
      <c r="E15" s="176"/>
      <c r="F15" s="74">
        <f t="shared" si="0"/>
        <v>0</v>
      </c>
      <c r="G15" s="74"/>
      <c r="H15" s="74">
        <f>H16</f>
        <v>0</v>
      </c>
      <c r="I15" s="74">
        <f>I16</f>
        <v>0</v>
      </c>
      <c r="J15" s="74">
        <f t="shared" ref="J15:L15" si="3">J16</f>
        <v>0</v>
      </c>
      <c r="K15" s="74">
        <f t="shared" si="3"/>
        <v>0</v>
      </c>
      <c r="L15" s="74">
        <f t="shared" si="3"/>
        <v>0</v>
      </c>
      <c r="M15" s="74"/>
      <c r="N15" s="117">
        <f t="shared" si="2"/>
        <v>0</v>
      </c>
      <c r="O15" s="74"/>
      <c r="P15" s="74"/>
      <c r="Q15" s="74">
        <f>Q22</f>
        <v>0</v>
      </c>
    </row>
    <row r="16" spans="2:18" ht="30.6" customHeight="1">
      <c r="B16" s="455" t="s">
        <v>340</v>
      </c>
      <c r="C16" s="508" t="s">
        <v>202</v>
      </c>
      <c r="D16" s="424">
        <v>150</v>
      </c>
      <c r="E16" s="176"/>
      <c r="F16" s="74">
        <f t="shared" si="0"/>
        <v>0</v>
      </c>
      <c r="G16" s="74"/>
      <c r="H16" s="74">
        <f>H29</f>
        <v>0</v>
      </c>
      <c r="I16" s="74">
        <f>I29</f>
        <v>0</v>
      </c>
      <c r="J16" s="74">
        <f t="shared" ref="J16:L16" si="4">J29</f>
        <v>0</v>
      </c>
      <c r="K16" s="74">
        <f t="shared" si="4"/>
        <v>0</v>
      </c>
      <c r="L16" s="74">
        <f t="shared" si="4"/>
        <v>0</v>
      </c>
      <c r="M16" s="74"/>
      <c r="N16" s="117">
        <f t="shared" si="2"/>
        <v>0</v>
      </c>
      <c r="O16" s="74"/>
      <c r="P16" s="74"/>
      <c r="Q16" s="74"/>
    </row>
    <row r="17" spans="1:18" ht="30.6" customHeight="1">
      <c r="B17" s="455" t="s">
        <v>40</v>
      </c>
      <c r="C17" s="508" t="s">
        <v>203</v>
      </c>
      <c r="D17" s="424">
        <v>150</v>
      </c>
      <c r="E17" s="176"/>
      <c r="F17" s="74">
        <f t="shared" si="0"/>
        <v>0</v>
      </c>
      <c r="G17" s="74"/>
      <c r="H17" s="74"/>
      <c r="I17" s="74"/>
      <c r="J17" s="74"/>
      <c r="K17" s="74"/>
      <c r="L17" s="74"/>
      <c r="M17" s="74"/>
      <c r="N17" s="117">
        <f t="shared" si="2"/>
        <v>0</v>
      </c>
      <c r="O17" s="74"/>
      <c r="P17" s="74"/>
      <c r="Q17" s="74"/>
    </row>
    <row r="18" spans="1:18" ht="30.6" customHeight="1">
      <c r="B18" s="510" t="s">
        <v>341</v>
      </c>
      <c r="C18" s="435" t="s">
        <v>204</v>
      </c>
      <c r="D18" s="436">
        <v>150</v>
      </c>
      <c r="E18" s="176"/>
      <c r="F18" s="74">
        <f t="shared" si="0"/>
        <v>0</v>
      </c>
      <c r="G18" s="74"/>
      <c r="H18" s="74"/>
      <c r="I18" s="74"/>
      <c r="J18" s="74"/>
      <c r="K18" s="74"/>
      <c r="L18" s="74"/>
      <c r="M18" s="74"/>
      <c r="N18" s="117">
        <f t="shared" si="2"/>
        <v>0</v>
      </c>
      <c r="O18" s="74"/>
      <c r="P18" s="74"/>
      <c r="Q18" s="74"/>
    </row>
    <row r="19" spans="1:18" ht="30.6" customHeight="1">
      <c r="B19" s="510" t="s">
        <v>342</v>
      </c>
      <c r="C19" s="435" t="s">
        <v>343</v>
      </c>
      <c r="D19" s="436">
        <v>150</v>
      </c>
      <c r="E19" s="176"/>
      <c r="F19" s="74">
        <f t="shared" si="0"/>
        <v>0</v>
      </c>
      <c r="G19" s="74"/>
      <c r="H19" s="74"/>
      <c r="I19" s="74"/>
      <c r="J19" s="74"/>
      <c r="K19" s="74"/>
      <c r="L19" s="74"/>
      <c r="M19" s="74"/>
      <c r="N19" s="117">
        <f t="shared" si="2"/>
        <v>0</v>
      </c>
      <c r="O19" s="74"/>
      <c r="P19" s="74"/>
      <c r="Q19" s="74"/>
    </row>
    <row r="20" spans="1:18" ht="30.6" customHeight="1">
      <c r="B20" s="510" t="s">
        <v>344</v>
      </c>
      <c r="C20" s="435" t="s">
        <v>345</v>
      </c>
      <c r="D20" s="436">
        <v>150</v>
      </c>
      <c r="E20" s="176"/>
      <c r="F20" s="74">
        <f t="shared" si="0"/>
        <v>0</v>
      </c>
      <c r="G20" s="74"/>
      <c r="H20" s="74"/>
      <c r="I20" s="74"/>
      <c r="J20" s="74"/>
      <c r="K20" s="74"/>
      <c r="L20" s="74"/>
      <c r="M20" s="74"/>
      <c r="N20" s="117">
        <f t="shared" si="2"/>
        <v>0</v>
      </c>
      <c r="O20" s="74"/>
      <c r="P20" s="74"/>
      <c r="Q20" s="74"/>
    </row>
    <row r="21" spans="1:18" ht="30.6" customHeight="1">
      <c r="B21" s="510" t="s">
        <v>346</v>
      </c>
      <c r="C21" s="435" t="s">
        <v>347</v>
      </c>
      <c r="D21" s="436">
        <v>150</v>
      </c>
      <c r="E21" s="176"/>
      <c r="F21" s="74">
        <f t="shared" si="0"/>
        <v>0</v>
      </c>
      <c r="G21" s="74"/>
      <c r="H21" s="74"/>
      <c r="I21" s="74"/>
      <c r="J21" s="74"/>
      <c r="K21" s="74"/>
      <c r="L21" s="74"/>
      <c r="M21" s="74"/>
      <c r="N21" s="117">
        <f t="shared" si="2"/>
        <v>0</v>
      </c>
      <c r="O21" s="74"/>
      <c r="P21" s="74"/>
      <c r="Q21" s="74"/>
    </row>
    <row r="22" spans="1:18" ht="30.6" customHeight="1">
      <c r="B22" s="510" t="s">
        <v>348</v>
      </c>
      <c r="C22" s="435" t="s">
        <v>349</v>
      </c>
      <c r="D22" s="436">
        <v>150</v>
      </c>
      <c r="E22" s="141"/>
      <c r="F22" s="74">
        <f t="shared" si="0"/>
        <v>0</v>
      </c>
      <c r="G22" s="75"/>
      <c r="H22" s="75"/>
      <c r="I22" s="75"/>
      <c r="J22" s="75"/>
      <c r="K22" s="75"/>
      <c r="L22" s="75"/>
      <c r="M22" s="75"/>
      <c r="N22" s="117">
        <f t="shared" si="2"/>
        <v>0</v>
      </c>
      <c r="O22" s="75"/>
      <c r="P22" s="75"/>
      <c r="Q22" s="75">
        <f>Q29-Q5</f>
        <v>0</v>
      </c>
    </row>
    <row r="23" spans="1:18" ht="29.45" customHeight="1">
      <c r="B23" s="174" t="s">
        <v>37</v>
      </c>
      <c r="C23" s="437" t="s">
        <v>38</v>
      </c>
      <c r="D23" s="438">
        <v>180</v>
      </c>
      <c r="E23" s="176"/>
      <c r="F23" s="74">
        <f t="shared" si="0"/>
        <v>0</v>
      </c>
      <c r="G23" s="74"/>
      <c r="H23" s="74"/>
      <c r="I23" s="74"/>
      <c r="J23" s="74"/>
      <c r="K23" s="74"/>
      <c r="L23" s="74"/>
      <c r="M23" s="74"/>
      <c r="N23" s="117">
        <f t="shared" si="2"/>
        <v>0</v>
      </c>
      <c r="O23" s="74"/>
      <c r="P23" s="74"/>
      <c r="Q23" s="74"/>
    </row>
    <row r="24" spans="1:18" ht="31.15" customHeight="1">
      <c r="B24" s="139" t="s">
        <v>23</v>
      </c>
      <c r="C24" s="435" t="s">
        <v>39</v>
      </c>
      <c r="D24" s="436">
        <v>180</v>
      </c>
      <c r="E24" s="141"/>
      <c r="F24" s="74">
        <f t="shared" si="0"/>
        <v>0</v>
      </c>
      <c r="G24" s="74"/>
      <c r="H24" s="74"/>
      <c r="I24" s="74"/>
      <c r="J24" s="74"/>
      <c r="K24" s="74"/>
      <c r="L24" s="74"/>
      <c r="M24" s="74"/>
      <c r="N24" s="117">
        <f t="shared" si="2"/>
        <v>0</v>
      </c>
      <c r="O24" s="75"/>
      <c r="P24" s="75"/>
      <c r="Q24" s="75"/>
    </row>
    <row r="25" spans="1:18" ht="40.5">
      <c r="B25" s="174" t="s">
        <v>41</v>
      </c>
      <c r="C25" s="437" t="s">
        <v>42</v>
      </c>
      <c r="D25" s="438"/>
      <c r="E25" s="176"/>
      <c r="F25" s="74">
        <f t="shared" si="0"/>
        <v>0</v>
      </c>
      <c r="G25" s="74"/>
      <c r="H25" s="74"/>
      <c r="I25" s="74"/>
      <c r="J25" s="74"/>
      <c r="K25" s="74"/>
      <c r="L25" s="74"/>
      <c r="M25" s="74"/>
      <c r="N25" s="117">
        <f t="shared" si="2"/>
        <v>0</v>
      </c>
      <c r="O25" s="74"/>
      <c r="P25" s="74"/>
      <c r="Q25" s="74"/>
    </row>
    <row r="26" spans="1:18" ht="22.9" customHeight="1">
      <c r="B26" s="422" t="s">
        <v>315</v>
      </c>
      <c r="C26" s="288" t="s">
        <v>316</v>
      </c>
      <c r="D26" s="179">
        <v>172</v>
      </c>
      <c r="E26" s="141"/>
      <c r="F26" s="74">
        <f t="shared" si="0"/>
        <v>0</v>
      </c>
      <c r="G26" s="75"/>
      <c r="H26" s="75"/>
      <c r="I26" s="75"/>
      <c r="J26" s="75"/>
      <c r="K26" s="75"/>
      <c r="L26" s="75"/>
      <c r="M26" s="75"/>
      <c r="N26" s="117">
        <f t="shared" si="2"/>
        <v>0</v>
      </c>
      <c r="O26" s="75"/>
      <c r="P26" s="75"/>
      <c r="Q26" s="75"/>
    </row>
    <row r="27" spans="1:18" ht="30" customHeight="1">
      <c r="B27" s="43" t="s">
        <v>43</v>
      </c>
      <c r="C27" s="46" t="s">
        <v>44</v>
      </c>
      <c r="D27" s="47" t="s">
        <v>19</v>
      </c>
      <c r="E27" s="47"/>
      <c r="F27" s="74">
        <f t="shared" si="0"/>
        <v>0</v>
      </c>
      <c r="G27" s="75">
        <f>G28</f>
        <v>0</v>
      </c>
      <c r="H27" s="75">
        <f t="shared" ref="H27:M27" si="5">H28</f>
        <v>0</v>
      </c>
      <c r="I27" s="75">
        <f t="shared" si="5"/>
        <v>0</v>
      </c>
      <c r="J27" s="75">
        <f t="shared" si="5"/>
        <v>0</v>
      </c>
      <c r="K27" s="75">
        <f t="shared" si="5"/>
        <v>0</v>
      </c>
      <c r="L27" s="75">
        <f t="shared" si="5"/>
        <v>0</v>
      </c>
      <c r="M27" s="75">
        <f t="shared" si="5"/>
        <v>0</v>
      </c>
      <c r="N27" s="117">
        <f t="shared" si="2"/>
        <v>0</v>
      </c>
      <c r="O27" s="75">
        <f t="shared" ref="O27" si="6">O28</f>
        <v>0</v>
      </c>
      <c r="P27" s="75">
        <f t="shared" ref="P27" si="7">P28</f>
        <v>0</v>
      </c>
      <c r="Q27" s="75">
        <f t="shared" ref="Q27" si="8">Q28</f>
        <v>0</v>
      </c>
    </row>
    <row r="28" spans="1:18" ht="61.5" thickBot="1">
      <c r="B28" s="43" t="s">
        <v>183</v>
      </c>
      <c r="C28" s="46" t="s">
        <v>45</v>
      </c>
      <c r="D28" s="47">
        <v>510</v>
      </c>
      <c r="E28" s="47"/>
      <c r="F28" s="74">
        <f t="shared" si="0"/>
        <v>0</v>
      </c>
      <c r="G28" s="75"/>
      <c r="H28" s="75"/>
      <c r="I28" s="75"/>
      <c r="J28" s="75"/>
      <c r="K28" s="75"/>
      <c r="L28" s="75"/>
      <c r="M28" s="75"/>
      <c r="N28" s="117">
        <f t="shared" si="2"/>
        <v>0</v>
      </c>
      <c r="O28" s="75"/>
      <c r="P28" s="75"/>
      <c r="Q28" s="75"/>
    </row>
    <row r="29" spans="1:18" s="189" customFormat="1" ht="45.6" customHeight="1" thickBot="1">
      <c r="B29" s="184" t="s">
        <v>46</v>
      </c>
      <c r="C29" s="185" t="s">
        <v>49</v>
      </c>
      <c r="D29" s="186" t="s">
        <v>19</v>
      </c>
      <c r="E29" s="186"/>
      <c r="F29" s="187">
        <f t="shared" si="0"/>
        <v>0</v>
      </c>
      <c r="G29" s="187">
        <f t="shared" ref="G29:M29" si="9">+G30+G42+G48+G52+G59+G61+G78+G82</f>
        <v>0</v>
      </c>
      <c r="H29" s="187">
        <f t="shared" si="9"/>
        <v>0</v>
      </c>
      <c r="I29" s="187">
        <f t="shared" si="9"/>
        <v>0</v>
      </c>
      <c r="J29" s="187">
        <f t="shared" si="9"/>
        <v>0</v>
      </c>
      <c r="K29" s="187">
        <f t="shared" si="9"/>
        <v>0</v>
      </c>
      <c r="L29" s="187">
        <f t="shared" si="9"/>
        <v>0</v>
      </c>
      <c r="M29" s="187">
        <f t="shared" si="9"/>
        <v>0</v>
      </c>
      <c r="N29" s="187">
        <f t="shared" si="2"/>
        <v>0</v>
      </c>
      <c r="O29" s="187">
        <f>+O30+O42+O48+O52+O59+O61+O78+O82</f>
        <v>0</v>
      </c>
      <c r="P29" s="187">
        <f>+P30+P42+P48+P52+P59+P61+P78+P82</f>
        <v>0</v>
      </c>
      <c r="Q29" s="187">
        <f>+Q30+Q42+Q48+Q52+Q59+Q61+Q78+Q82</f>
        <v>0</v>
      </c>
      <c r="R29" s="188"/>
    </row>
    <row r="30" spans="1:18" ht="41.25" thickBot="1">
      <c r="B30" s="85" t="s">
        <v>47</v>
      </c>
      <c r="C30" s="86" t="s">
        <v>50</v>
      </c>
      <c r="D30" s="87" t="s">
        <v>19</v>
      </c>
      <c r="E30" s="87"/>
      <c r="F30" s="88">
        <f t="shared" ref="F30:F83" si="10">SUM(G30:N30)</f>
        <v>0</v>
      </c>
      <c r="G30" s="156">
        <f>+G31+G34+G37+G38+G32</f>
        <v>0</v>
      </c>
      <c r="H30" s="88">
        <f t="shared" ref="H30:L30" si="11">+H31+H34+H37+H38+H32</f>
        <v>0</v>
      </c>
      <c r="I30" s="88">
        <f t="shared" si="11"/>
        <v>0</v>
      </c>
      <c r="J30" s="88">
        <f t="shared" si="11"/>
        <v>0</v>
      </c>
      <c r="K30" s="88">
        <f t="shared" si="11"/>
        <v>0</v>
      </c>
      <c r="L30" s="88">
        <f t="shared" si="11"/>
        <v>0</v>
      </c>
      <c r="M30" s="88"/>
      <c r="N30" s="116">
        <f t="shared" si="2"/>
        <v>0</v>
      </c>
      <c r="O30" s="88"/>
      <c r="P30" s="88"/>
      <c r="Q30" s="88"/>
    </row>
    <row r="31" spans="1:18" ht="41.25" thickBot="1">
      <c r="A31" s="193">
        <v>211</v>
      </c>
      <c r="B31" s="43" t="s">
        <v>48</v>
      </c>
      <c r="C31" s="46" t="s">
        <v>51</v>
      </c>
      <c r="D31" s="47">
        <v>111</v>
      </c>
      <c r="E31" s="47"/>
      <c r="F31" s="154">
        <f t="shared" si="10"/>
        <v>0</v>
      </c>
      <c r="G31" s="157"/>
      <c r="H31" s="155"/>
      <c r="I31" s="75"/>
      <c r="J31" s="75"/>
      <c r="K31" s="75"/>
      <c r="L31" s="75"/>
      <c r="M31" s="75"/>
      <c r="N31" s="117">
        <f t="shared" si="2"/>
        <v>0</v>
      </c>
      <c r="O31" s="75"/>
      <c r="P31" s="75"/>
      <c r="Q31" s="75"/>
    </row>
    <row r="32" spans="1:18" ht="58.15" customHeight="1">
      <c r="A32" s="69">
        <v>212</v>
      </c>
      <c r="B32" s="43" t="s">
        <v>52</v>
      </c>
      <c r="C32" s="46" t="s">
        <v>53</v>
      </c>
      <c r="D32" s="47">
        <v>112</v>
      </c>
      <c r="E32" s="47"/>
      <c r="F32" s="74">
        <f t="shared" si="10"/>
        <v>0</v>
      </c>
      <c r="G32" s="110"/>
      <c r="H32" s="75"/>
      <c r="I32" s="75"/>
      <c r="J32" s="75"/>
      <c r="K32" s="75"/>
      <c r="L32" s="75"/>
      <c r="M32" s="75"/>
      <c r="N32" s="117">
        <f t="shared" si="2"/>
        <v>0</v>
      </c>
      <c r="O32" s="75"/>
      <c r="P32" s="75"/>
      <c r="Q32" s="75"/>
    </row>
    <row r="33" spans="1:33" ht="40.5">
      <c r="A33" s="70"/>
      <c r="B33" s="43" t="s">
        <v>55</v>
      </c>
      <c r="C33" s="46" t="s">
        <v>54</v>
      </c>
      <c r="D33" s="47">
        <v>113</v>
      </c>
      <c r="E33" s="47"/>
      <c r="F33" s="74">
        <f t="shared" si="10"/>
        <v>0</v>
      </c>
      <c r="G33" s="75"/>
      <c r="H33" s="75"/>
      <c r="I33" s="75"/>
      <c r="J33" s="75"/>
      <c r="K33" s="75"/>
      <c r="L33" s="75"/>
      <c r="M33" s="75"/>
      <c r="N33" s="117">
        <f t="shared" si="2"/>
        <v>0</v>
      </c>
      <c r="O33" s="75"/>
      <c r="P33" s="75"/>
      <c r="Q33" s="75"/>
    </row>
    <row r="34" spans="1:33" ht="65.45" customHeight="1" thickBot="1">
      <c r="A34" s="70"/>
      <c r="B34" s="43" t="s">
        <v>56</v>
      </c>
      <c r="C34" s="46" t="s">
        <v>57</v>
      </c>
      <c r="D34" s="47">
        <v>119</v>
      </c>
      <c r="E34" s="47"/>
      <c r="F34" s="74">
        <f t="shared" si="10"/>
        <v>0</v>
      </c>
      <c r="G34" s="114">
        <f>+G35+G36</f>
        <v>0</v>
      </c>
      <c r="H34" s="75">
        <f t="shared" ref="H34:L34" si="12">+H35+H36</f>
        <v>0</v>
      </c>
      <c r="I34" s="75">
        <f t="shared" si="12"/>
        <v>0</v>
      </c>
      <c r="J34" s="75">
        <f t="shared" si="12"/>
        <v>0</v>
      </c>
      <c r="K34" s="75">
        <f t="shared" si="12"/>
        <v>0</v>
      </c>
      <c r="L34" s="75">
        <f t="shared" si="12"/>
        <v>0</v>
      </c>
      <c r="M34" s="75"/>
      <c r="N34" s="117">
        <f t="shared" si="2"/>
        <v>0</v>
      </c>
      <c r="O34" s="75"/>
      <c r="P34" s="75"/>
      <c r="Q34" s="75"/>
    </row>
    <row r="35" spans="1:33" ht="41.25" thickBot="1">
      <c r="A35" s="193">
        <v>213</v>
      </c>
      <c r="B35" s="43" t="s">
        <v>59</v>
      </c>
      <c r="C35" s="46" t="s">
        <v>58</v>
      </c>
      <c r="D35" s="47">
        <v>119</v>
      </c>
      <c r="E35" s="47"/>
      <c r="F35" s="154">
        <f t="shared" si="10"/>
        <v>0</v>
      </c>
      <c r="G35" s="157"/>
      <c r="H35" s="155"/>
      <c r="I35" s="75"/>
      <c r="J35" s="75">
        <v>0</v>
      </c>
      <c r="K35" s="75"/>
      <c r="L35" s="75"/>
      <c r="M35" s="75"/>
      <c r="N35" s="117">
        <f t="shared" si="2"/>
        <v>0</v>
      </c>
      <c r="O35" s="75"/>
      <c r="P35" s="75"/>
      <c r="Q35" s="75"/>
    </row>
    <row r="36" spans="1:33" ht="28.15" customHeight="1">
      <c r="A36" s="70">
        <v>265</v>
      </c>
      <c r="B36" s="43" t="s">
        <v>60</v>
      </c>
      <c r="C36" s="46" t="s">
        <v>62</v>
      </c>
      <c r="D36" s="47">
        <v>119</v>
      </c>
      <c r="E36" s="47"/>
      <c r="F36" s="74">
        <f t="shared" si="10"/>
        <v>0</v>
      </c>
      <c r="G36" s="110"/>
      <c r="H36" s="75"/>
      <c r="I36" s="75"/>
      <c r="J36" s="75"/>
      <c r="K36" s="75"/>
      <c r="L36" s="75"/>
      <c r="M36" s="75"/>
      <c r="N36" s="117">
        <f t="shared" si="2"/>
        <v>0</v>
      </c>
      <c r="O36" s="75"/>
      <c r="P36" s="75"/>
      <c r="Q36" s="75"/>
    </row>
    <row r="37" spans="1:33" ht="43.9" customHeight="1">
      <c r="A37" s="70"/>
      <c r="B37" s="43" t="s">
        <v>61</v>
      </c>
      <c r="C37" s="62" t="s">
        <v>63</v>
      </c>
      <c r="D37" s="63">
        <v>131</v>
      </c>
      <c r="E37" s="47"/>
      <c r="F37" s="74">
        <f t="shared" si="10"/>
        <v>0</v>
      </c>
      <c r="G37" s="75"/>
      <c r="H37" s="75"/>
      <c r="I37" s="75"/>
      <c r="J37" s="75"/>
      <c r="K37" s="75"/>
      <c r="L37" s="75"/>
      <c r="M37" s="75"/>
      <c r="N37" s="117">
        <f t="shared" si="2"/>
        <v>0</v>
      </c>
      <c r="O37" s="75"/>
      <c r="P37" s="75"/>
      <c r="Q37" s="75"/>
    </row>
    <row r="38" spans="1:33" ht="48.6" customHeight="1">
      <c r="B38" s="43" t="s">
        <v>205</v>
      </c>
      <c r="C38" s="62" t="s">
        <v>64</v>
      </c>
      <c r="D38" s="63">
        <v>133</v>
      </c>
      <c r="E38" s="47"/>
      <c r="F38" s="74">
        <f t="shared" si="10"/>
        <v>0</v>
      </c>
      <c r="G38" s="75"/>
      <c r="H38" s="75"/>
      <c r="I38" s="75"/>
      <c r="J38" s="75"/>
      <c r="K38" s="75"/>
      <c r="L38" s="75"/>
      <c r="M38" s="75"/>
      <c r="N38" s="117">
        <f t="shared" si="2"/>
        <v>0</v>
      </c>
      <c r="O38" s="75"/>
      <c r="P38" s="75"/>
      <c r="Q38" s="75"/>
    </row>
    <row r="39" spans="1:33" ht="55.15" customHeight="1">
      <c r="B39" s="43" t="s">
        <v>65</v>
      </c>
      <c r="C39" s="62" t="s">
        <v>67</v>
      </c>
      <c r="D39" s="63">
        <v>134</v>
      </c>
      <c r="E39" s="47"/>
      <c r="F39" s="74">
        <f t="shared" si="10"/>
        <v>0</v>
      </c>
      <c r="G39" s="75"/>
      <c r="H39" s="75"/>
      <c r="I39" s="75"/>
      <c r="J39" s="75"/>
      <c r="K39" s="75"/>
      <c r="L39" s="75"/>
      <c r="M39" s="75"/>
      <c r="N39" s="117">
        <f t="shared" si="2"/>
        <v>0</v>
      </c>
      <c r="O39" s="75"/>
      <c r="P39" s="75"/>
      <c r="Q39" s="75"/>
    </row>
    <row r="40" spans="1:33" ht="55.15" customHeight="1">
      <c r="B40" s="43" t="s">
        <v>66</v>
      </c>
      <c r="C40" s="62" t="s">
        <v>206</v>
      </c>
      <c r="D40" s="63">
        <v>139</v>
      </c>
      <c r="E40" s="47"/>
      <c r="F40" s="74">
        <f t="shared" si="10"/>
        <v>0</v>
      </c>
      <c r="G40" s="75"/>
      <c r="H40" s="75"/>
      <c r="I40" s="75"/>
      <c r="J40" s="75"/>
      <c r="K40" s="75"/>
      <c r="L40" s="75"/>
      <c r="M40" s="75"/>
      <c r="N40" s="117">
        <f t="shared" si="2"/>
        <v>0</v>
      </c>
      <c r="O40" s="75"/>
      <c r="P40" s="75"/>
      <c r="Q40" s="75"/>
    </row>
    <row r="41" spans="1:33" ht="55.15" customHeight="1">
      <c r="B41" s="43" t="s">
        <v>68</v>
      </c>
      <c r="C41" s="62" t="s">
        <v>207</v>
      </c>
      <c r="D41" s="63">
        <v>139</v>
      </c>
      <c r="E41" s="47"/>
      <c r="F41" s="74">
        <f t="shared" si="10"/>
        <v>0</v>
      </c>
      <c r="G41" s="75"/>
      <c r="H41" s="75"/>
      <c r="I41" s="75"/>
      <c r="J41" s="75"/>
      <c r="K41" s="75"/>
      <c r="L41" s="75"/>
      <c r="M41" s="75"/>
      <c r="N41" s="117">
        <f t="shared" si="2"/>
        <v>0</v>
      </c>
      <c r="O41" s="75"/>
      <c r="P41" s="75"/>
      <c r="Q41" s="75"/>
    </row>
    <row r="42" spans="1:33" ht="29.45" customHeight="1">
      <c r="B42" s="225" t="s">
        <v>70</v>
      </c>
      <c r="C42" s="44" t="s">
        <v>69</v>
      </c>
      <c r="D42" s="45">
        <v>300</v>
      </c>
      <c r="E42" s="45"/>
      <c r="F42" s="74">
        <f t="shared" si="10"/>
        <v>0</v>
      </c>
      <c r="G42" s="74"/>
      <c r="H42" s="74"/>
      <c r="I42" s="74"/>
      <c r="J42" s="74"/>
      <c r="K42" s="74"/>
      <c r="L42" s="74"/>
      <c r="M42" s="74"/>
      <c r="N42" s="117">
        <f t="shared" si="2"/>
        <v>0</v>
      </c>
      <c r="O42" s="74"/>
      <c r="P42" s="74"/>
      <c r="Q42" s="74"/>
    </row>
    <row r="43" spans="1:33" ht="68.45" customHeight="1">
      <c r="B43" s="43" t="s">
        <v>71</v>
      </c>
      <c r="C43" s="46" t="s">
        <v>72</v>
      </c>
      <c r="D43" s="47">
        <v>320</v>
      </c>
      <c r="E43" s="47"/>
      <c r="F43" s="74">
        <f t="shared" si="10"/>
        <v>0</v>
      </c>
      <c r="H43" s="75"/>
      <c r="I43" s="75"/>
      <c r="J43" s="75"/>
      <c r="K43" s="75"/>
      <c r="L43" s="75"/>
      <c r="M43" s="75"/>
      <c r="N43" s="117">
        <f t="shared" si="2"/>
        <v>0</v>
      </c>
      <c r="O43" s="75"/>
      <c r="P43" s="75"/>
      <c r="Q43" s="75"/>
      <c r="AG43" s="31" t="s">
        <v>199</v>
      </c>
    </row>
    <row r="44" spans="1:33" ht="60.75">
      <c r="B44" s="43" t="s">
        <v>99</v>
      </c>
      <c r="C44" s="46" t="s">
        <v>73</v>
      </c>
      <c r="D44" s="47">
        <v>321</v>
      </c>
      <c r="E44" s="47"/>
      <c r="F44" s="74">
        <f>SUM(G44:N44)</f>
        <v>0</v>
      </c>
      <c r="G44" s="75"/>
      <c r="H44" s="75"/>
      <c r="I44" s="75"/>
      <c r="J44" s="75"/>
      <c r="K44" s="75"/>
      <c r="L44" s="75"/>
      <c r="M44" s="75"/>
      <c r="N44" s="117">
        <f t="shared" si="2"/>
        <v>0</v>
      </c>
      <c r="O44" s="75"/>
      <c r="P44" s="75"/>
      <c r="Q44" s="75"/>
    </row>
    <row r="45" spans="1:33" ht="56.45" customHeight="1">
      <c r="B45" s="43" t="s">
        <v>74</v>
      </c>
      <c r="C45" s="46" t="s">
        <v>75</v>
      </c>
      <c r="D45" s="47">
        <v>340</v>
      </c>
      <c r="E45" s="47"/>
      <c r="F45" s="74">
        <f t="shared" si="10"/>
        <v>0</v>
      </c>
      <c r="G45" s="75"/>
      <c r="H45" s="75"/>
      <c r="I45" s="75"/>
      <c r="J45" s="75"/>
      <c r="K45" s="75"/>
      <c r="L45" s="75"/>
      <c r="M45" s="75"/>
      <c r="N45" s="117">
        <f t="shared" si="2"/>
        <v>0</v>
      </c>
      <c r="O45" s="75"/>
      <c r="P45" s="75"/>
      <c r="Q45" s="75"/>
    </row>
    <row r="46" spans="1:33" ht="87.6" customHeight="1">
      <c r="B46" s="43" t="s">
        <v>77</v>
      </c>
      <c r="C46" s="46" t="s">
        <v>76</v>
      </c>
      <c r="D46" s="47">
        <v>350</v>
      </c>
      <c r="E46" s="47"/>
      <c r="F46" s="74">
        <f t="shared" si="10"/>
        <v>0</v>
      </c>
      <c r="G46" s="75"/>
      <c r="H46" s="75"/>
      <c r="I46" s="75"/>
      <c r="J46" s="75"/>
      <c r="K46" s="75"/>
      <c r="L46" s="75"/>
      <c r="M46" s="75"/>
      <c r="N46" s="117">
        <f t="shared" si="2"/>
        <v>0</v>
      </c>
      <c r="O46" s="75"/>
      <c r="P46" s="75"/>
      <c r="Q46" s="75"/>
    </row>
    <row r="47" spans="1:33" ht="28.9" customHeight="1">
      <c r="B47" s="43" t="s">
        <v>208</v>
      </c>
      <c r="C47" s="46" t="s">
        <v>78</v>
      </c>
      <c r="D47" s="47">
        <v>360</v>
      </c>
      <c r="E47" s="47"/>
      <c r="F47" s="74">
        <f t="shared" si="10"/>
        <v>0</v>
      </c>
      <c r="G47" s="75"/>
      <c r="H47" s="75"/>
      <c r="I47" s="75"/>
      <c r="J47" s="75"/>
      <c r="K47" s="75"/>
      <c r="L47" s="75"/>
      <c r="M47" s="75"/>
      <c r="N47" s="117">
        <f t="shared" si="2"/>
        <v>0</v>
      </c>
      <c r="O47" s="75"/>
      <c r="P47" s="75"/>
      <c r="Q47" s="75"/>
    </row>
    <row r="48" spans="1:33" ht="30" customHeight="1">
      <c r="B48" s="225" t="s">
        <v>80</v>
      </c>
      <c r="C48" s="44" t="s">
        <v>79</v>
      </c>
      <c r="D48" s="45">
        <v>850</v>
      </c>
      <c r="E48" s="45"/>
      <c r="F48" s="74">
        <f t="shared" si="10"/>
        <v>0</v>
      </c>
      <c r="G48" s="74">
        <f>+G49+G50+G51</f>
        <v>0</v>
      </c>
      <c r="H48" s="74">
        <f t="shared" ref="H48:Q48" si="13">+H49+H50+H51</f>
        <v>0</v>
      </c>
      <c r="I48" s="74"/>
      <c r="J48" s="74">
        <f t="shared" si="13"/>
        <v>0</v>
      </c>
      <c r="K48" s="74">
        <f t="shared" si="13"/>
        <v>0</v>
      </c>
      <c r="L48" s="74">
        <f t="shared" si="13"/>
        <v>0</v>
      </c>
      <c r="M48" s="74">
        <f t="shared" si="13"/>
        <v>0</v>
      </c>
      <c r="N48" s="117">
        <f t="shared" si="2"/>
        <v>0</v>
      </c>
      <c r="O48" s="74">
        <f t="shared" si="13"/>
        <v>0</v>
      </c>
      <c r="P48" s="74">
        <f t="shared" si="13"/>
        <v>0</v>
      </c>
      <c r="Q48" s="74">
        <f t="shared" si="13"/>
        <v>0</v>
      </c>
    </row>
    <row r="49" spans="1:23" ht="40.5">
      <c r="A49" s="72">
        <v>290</v>
      </c>
      <c r="B49" s="43" t="s">
        <v>81</v>
      </c>
      <c r="C49" s="46" t="s">
        <v>82</v>
      </c>
      <c r="D49" s="47">
        <v>851</v>
      </c>
      <c r="E49" s="47"/>
      <c r="F49" s="74">
        <f t="shared" si="10"/>
        <v>0</v>
      </c>
      <c r="G49" s="75"/>
      <c r="H49" s="75"/>
      <c r="I49" s="75"/>
      <c r="J49" s="75"/>
      <c r="K49" s="75"/>
      <c r="L49" s="75"/>
      <c r="M49" s="75"/>
      <c r="N49" s="117">
        <f t="shared" si="2"/>
        <v>0</v>
      </c>
      <c r="O49" s="75"/>
      <c r="P49" s="75"/>
      <c r="Q49" s="75"/>
    </row>
    <row r="50" spans="1:23" ht="61.9" customHeight="1">
      <c r="A50" s="59"/>
      <c r="B50" s="43" t="s">
        <v>84</v>
      </c>
      <c r="C50" s="46" t="s">
        <v>83</v>
      </c>
      <c r="D50" s="47">
        <v>852</v>
      </c>
      <c r="E50" s="47"/>
      <c r="F50" s="74">
        <f t="shared" si="10"/>
        <v>0</v>
      </c>
      <c r="G50" s="75"/>
      <c r="H50" s="75">
        <v>0</v>
      </c>
      <c r="I50" s="75"/>
      <c r="J50" s="75"/>
      <c r="K50" s="75"/>
      <c r="L50" s="75"/>
      <c r="M50" s="75"/>
      <c r="N50" s="117">
        <f t="shared" si="2"/>
        <v>0</v>
      </c>
      <c r="O50" s="75"/>
      <c r="P50" s="75"/>
      <c r="Q50" s="75"/>
    </row>
    <row r="51" spans="1:23" ht="50.45" customHeight="1">
      <c r="B51" s="43" t="s">
        <v>85</v>
      </c>
      <c r="C51" s="46" t="s">
        <v>86</v>
      </c>
      <c r="D51" s="47">
        <v>853</v>
      </c>
      <c r="E51" s="47"/>
      <c r="F51" s="74">
        <f t="shared" si="10"/>
        <v>0</v>
      </c>
      <c r="G51" s="75"/>
      <c r="H51" s="75"/>
      <c r="I51" s="75"/>
      <c r="J51" s="75"/>
      <c r="K51" s="75"/>
      <c r="L51" s="75"/>
      <c r="M51" s="75"/>
      <c r="N51" s="117">
        <f t="shared" si="2"/>
        <v>0</v>
      </c>
      <c r="O51" s="75"/>
      <c r="P51" s="75"/>
      <c r="Q51" s="75"/>
    </row>
    <row r="52" spans="1:23" ht="44.45" customHeight="1">
      <c r="B52" s="225" t="s">
        <v>88</v>
      </c>
      <c r="C52" s="44" t="s">
        <v>87</v>
      </c>
      <c r="D52" s="45" t="s">
        <v>19</v>
      </c>
      <c r="E52" s="45"/>
      <c r="F52" s="74">
        <f t="shared" si="10"/>
        <v>0</v>
      </c>
      <c r="G52" s="74">
        <f>+G57+G56+G58</f>
        <v>0</v>
      </c>
      <c r="H52" s="74">
        <f t="shared" ref="H52:Q52" si="14">+H57+H56+H58</f>
        <v>0</v>
      </c>
      <c r="I52" s="74"/>
      <c r="J52" s="74">
        <f t="shared" si="14"/>
        <v>0</v>
      </c>
      <c r="K52" s="74">
        <f t="shared" si="14"/>
        <v>0</v>
      </c>
      <c r="L52" s="74">
        <f t="shared" si="14"/>
        <v>0</v>
      </c>
      <c r="M52" s="74">
        <f t="shared" si="14"/>
        <v>0</v>
      </c>
      <c r="N52" s="117">
        <f t="shared" si="2"/>
        <v>0</v>
      </c>
      <c r="O52" s="74">
        <f t="shared" si="14"/>
        <v>0</v>
      </c>
      <c r="P52" s="74">
        <f t="shared" si="14"/>
        <v>0</v>
      </c>
      <c r="Q52" s="74">
        <f t="shared" si="14"/>
        <v>0</v>
      </c>
    </row>
    <row r="53" spans="1:23" ht="44.45" customHeight="1">
      <c r="B53" s="43" t="s">
        <v>209</v>
      </c>
      <c r="C53" s="62" t="s">
        <v>89</v>
      </c>
      <c r="D53" s="63">
        <v>613</v>
      </c>
      <c r="E53" s="45"/>
      <c r="F53" s="74">
        <f t="shared" si="10"/>
        <v>0</v>
      </c>
      <c r="G53" s="74"/>
      <c r="H53" s="74"/>
      <c r="I53" s="74"/>
      <c r="J53" s="74"/>
      <c r="K53" s="74"/>
      <c r="L53" s="74"/>
      <c r="M53" s="74"/>
      <c r="N53" s="117">
        <f t="shared" si="2"/>
        <v>0</v>
      </c>
      <c r="O53" s="74"/>
      <c r="P53" s="74"/>
      <c r="Q53" s="74"/>
    </row>
    <row r="54" spans="1:23" ht="44.45" customHeight="1">
      <c r="B54" s="43" t="s">
        <v>210</v>
      </c>
      <c r="C54" s="62" t="s">
        <v>90</v>
      </c>
      <c r="D54" s="63">
        <v>623</v>
      </c>
      <c r="E54" s="45"/>
      <c r="F54" s="74">
        <f t="shared" si="10"/>
        <v>0</v>
      </c>
      <c r="G54" s="74"/>
      <c r="H54" s="74"/>
      <c r="I54" s="74"/>
      <c r="J54" s="74"/>
      <c r="K54" s="74"/>
      <c r="L54" s="74"/>
      <c r="M54" s="74"/>
      <c r="N54" s="117">
        <f t="shared" si="2"/>
        <v>0</v>
      </c>
      <c r="O54" s="74"/>
      <c r="P54" s="74"/>
      <c r="Q54" s="74"/>
    </row>
    <row r="55" spans="1:23" ht="44.45" customHeight="1">
      <c r="B55" s="43" t="s">
        <v>211</v>
      </c>
      <c r="C55" s="62" t="s">
        <v>93</v>
      </c>
      <c r="D55" s="63">
        <v>634</v>
      </c>
      <c r="E55" s="45"/>
      <c r="F55" s="74">
        <f t="shared" si="10"/>
        <v>0</v>
      </c>
      <c r="G55" s="74"/>
      <c r="H55" s="74"/>
      <c r="I55" s="74"/>
      <c r="J55" s="74"/>
      <c r="K55" s="74"/>
      <c r="L55" s="74"/>
      <c r="M55" s="74"/>
      <c r="N55" s="117">
        <f t="shared" si="2"/>
        <v>0</v>
      </c>
      <c r="O55" s="74"/>
      <c r="P55" s="74"/>
      <c r="Q55" s="74"/>
    </row>
    <row r="56" spans="1:23" ht="43.15" customHeight="1">
      <c r="B56" s="43" t="s">
        <v>212</v>
      </c>
      <c r="C56" s="62" t="s">
        <v>213</v>
      </c>
      <c r="D56" s="63">
        <v>810</v>
      </c>
      <c r="E56" s="47"/>
      <c r="F56" s="74">
        <f t="shared" si="10"/>
        <v>0</v>
      </c>
      <c r="G56" s="75"/>
      <c r="H56" s="75"/>
      <c r="I56" s="75"/>
      <c r="J56" s="75"/>
      <c r="K56" s="75"/>
      <c r="L56" s="75"/>
      <c r="M56" s="75"/>
      <c r="N56" s="117">
        <f t="shared" si="2"/>
        <v>0</v>
      </c>
      <c r="O56" s="75"/>
      <c r="P56" s="75"/>
      <c r="Q56" s="75"/>
    </row>
    <row r="57" spans="1:23" ht="30" customHeight="1">
      <c r="B57" s="43" t="s">
        <v>91</v>
      </c>
      <c r="C57" s="62" t="s">
        <v>214</v>
      </c>
      <c r="D57" s="63">
        <v>862</v>
      </c>
      <c r="E57" s="47"/>
      <c r="F57" s="74">
        <f t="shared" si="10"/>
        <v>0</v>
      </c>
      <c r="G57" s="75"/>
      <c r="H57" s="75"/>
      <c r="I57" s="75"/>
      <c r="J57" s="75"/>
      <c r="K57" s="75"/>
      <c r="L57" s="75"/>
      <c r="M57" s="75"/>
      <c r="N57" s="117">
        <f t="shared" si="2"/>
        <v>0</v>
      </c>
      <c r="O57" s="75"/>
      <c r="P57" s="75"/>
      <c r="Q57" s="75"/>
    </row>
    <row r="58" spans="1:23" ht="60.75">
      <c r="B58" s="43" t="s">
        <v>92</v>
      </c>
      <c r="C58" s="62" t="s">
        <v>215</v>
      </c>
      <c r="D58" s="63">
        <v>863</v>
      </c>
      <c r="E58" s="47"/>
      <c r="F58" s="74">
        <f t="shared" si="10"/>
        <v>0</v>
      </c>
      <c r="G58" s="75"/>
      <c r="H58" s="75"/>
      <c r="I58" s="75"/>
      <c r="J58" s="75"/>
      <c r="K58" s="75"/>
      <c r="L58" s="75"/>
      <c r="M58" s="75"/>
      <c r="N58" s="117">
        <f t="shared" si="2"/>
        <v>0</v>
      </c>
      <c r="O58" s="75"/>
      <c r="P58" s="75"/>
      <c r="Q58" s="75"/>
    </row>
    <row r="59" spans="1:23" ht="41.45" customHeight="1">
      <c r="B59" s="225" t="s">
        <v>95</v>
      </c>
      <c r="C59" s="44" t="s">
        <v>96</v>
      </c>
      <c r="D59" s="45" t="s">
        <v>19</v>
      </c>
      <c r="E59" s="45"/>
      <c r="F59" s="74">
        <f t="shared" si="10"/>
        <v>0</v>
      </c>
      <c r="G59" s="74">
        <f>+G60</f>
        <v>0</v>
      </c>
      <c r="H59" s="74">
        <f t="shared" ref="H59:Q59" si="15">+H60</f>
        <v>0</v>
      </c>
      <c r="I59" s="74"/>
      <c r="J59" s="74">
        <f t="shared" si="15"/>
        <v>0</v>
      </c>
      <c r="K59" s="74">
        <f t="shared" si="15"/>
        <v>0</v>
      </c>
      <c r="L59" s="74">
        <f t="shared" si="15"/>
        <v>0</v>
      </c>
      <c r="M59" s="74">
        <f t="shared" si="15"/>
        <v>0</v>
      </c>
      <c r="N59" s="117">
        <f t="shared" si="2"/>
        <v>0</v>
      </c>
      <c r="O59" s="74">
        <f t="shared" si="15"/>
        <v>0</v>
      </c>
      <c r="P59" s="74">
        <f t="shared" si="15"/>
        <v>0</v>
      </c>
      <c r="Q59" s="74">
        <f t="shared" si="15"/>
        <v>0</v>
      </c>
    </row>
    <row r="60" spans="1:23" ht="66.599999999999994" customHeight="1" thickBot="1">
      <c r="B60" s="111" t="s">
        <v>98</v>
      </c>
      <c r="C60" s="112" t="s">
        <v>97</v>
      </c>
      <c r="D60" s="113">
        <v>831</v>
      </c>
      <c r="E60" s="113"/>
      <c r="F60" s="79">
        <f t="shared" si="10"/>
        <v>0</v>
      </c>
      <c r="G60" s="114"/>
      <c r="H60" s="114"/>
      <c r="I60" s="114"/>
      <c r="J60" s="114"/>
      <c r="K60" s="114"/>
      <c r="L60" s="114"/>
      <c r="M60" s="114"/>
      <c r="N60" s="118">
        <f t="shared" si="2"/>
        <v>0</v>
      </c>
      <c r="O60" s="114"/>
      <c r="P60" s="114"/>
      <c r="Q60" s="114"/>
      <c r="R60" s="181">
        <v>290</v>
      </c>
      <c r="S60" s="121"/>
      <c r="T60" s="135">
        <f>H50</f>
        <v>0</v>
      </c>
      <c r="U60" s="122"/>
      <c r="V60" s="135"/>
      <c r="W60" s="122"/>
    </row>
    <row r="61" spans="1:23" s="189" customFormat="1" ht="46.15" customHeight="1" thickBot="1">
      <c r="B61" s="184" t="s">
        <v>100</v>
      </c>
      <c r="C61" s="185" t="s">
        <v>94</v>
      </c>
      <c r="D61" s="186" t="s">
        <v>19</v>
      </c>
      <c r="E61" s="186"/>
      <c r="F61" s="187">
        <f>SUM(G61:N61)</f>
        <v>0</v>
      </c>
      <c r="G61" s="187">
        <f>+G62+G63+G64+G65+G73</f>
        <v>0</v>
      </c>
      <c r="H61" s="187">
        <f t="shared" ref="H61:M61" si="16">+H62+H63+H64+H65+H73</f>
        <v>0</v>
      </c>
      <c r="I61" s="187">
        <f t="shared" si="16"/>
        <v>0</v>
      </c>
      <c r="J61" s="187">
        <f t="shared" si="16"/>
        <v>0</v>
      </c>
      <c r="K61" s="187">
        <f t="shared" si="16"/>
        <v>0</v>
      </c>
      <c r="L61" s="187">
        <f t="shared" si="16"/>
        <v>0</v>
      </c>
      <c r="M61" s="187">
        <f t="shared" si="16"/>
        <v>0</v>
      </c>
      <c r="N61" s="187">
        <f>Q61+P61+O61</f>
        <v>0</v>
      </c>
      <c r="O61" s="187">
        <f t="shared" ref="O61:Q61" si="17">+O62+O63+O64+O65+O73</f>
        <v>0</v>
      </c>
      <c r="P61" s="187">
        <f t="shared" si="17"/>
        <v>0</v>
      </c>
      <c r="Q61" s="187">
        <f t="shared" si="17"/>
        <v>0</v>
      </c>
      <c r="R61" s="188"/>
      <c r="S61" s="190"/>
    </row>
    <row r="62" spans="1:23" ht="66.599999999999994" customHeight="1" thickBot="1">
      <c r="B62" s="136" t="s">
        <v>261</v>
      </c>
      <c r="C62" s="137" t="s">
        <v>101</v>
      </c>
      <c r="D62" s="138">
        <v>241</v>
      </c>
      <c r="E62" s="138"/>
      <c r="F62" s="88">
        <f t="shared" si="10"/>
        <v>0</v>
      </c>
      <c r="G62" s="110"/>
      <c r="H62" s="110"/>
      <c r="I62" s="110"/>
      <c r="J62" s="110"/>
      <c r="K62" s="110"/>
      <c r="L62" s="110"/>
      <c r="M62" s="110"/>
      <c r="N62" s="116">
        <f t="shared" ref="N62:N69" si="18">Q62+P62+O62</f>
        <v>0</v>
      </c>
      <c r="O62" s="110"/>
      <c r="P62" s="110"/>
      <c r="Q62" s="212"/>
      <c r="R62" s="216"/>
      <c r="S62" s="205" t="s">
        <v>278</v>
      </c>
      <c r="T62" s="197" t="s">
        <v>273</v>
      </c>
      <c r="U62" s="198" t="s">
        <v>276</v>
      </c>
      <c r="V62" s="194" t="s">
        <v>195</v>
      </c>
      <c r="W62" s="80" t="s">
        <v>277</v>
      </c>
    </row>
    <row r="63" spans="1:23" ht="45" customHeight="1">
      <c r="B63" s="139"/>
      <c r="C63" s="140"/>
      <c r="D63" s="141"/>
      <c r="E63" s="141"/>
      <c r="F63" s="74"/>
      <c r="G63" s="75"/>
      <c r="H63" s="75"/>
      <c r="I63" s="75"/>
      <c r="J63" s="75"/>
      <c r="K63" s="75"/>
      <c r="L63" s="75"/>
      <c r="M63" s="75"/>
      <c r="N63" s="117"/>
      <c r="O63" s="75"/>
      <c r="P63" s="75"/>
      <c r="Q63" s="213"/>
      <c r="R63" s="217">
        <v>221</v>
      </c>
      <c r="S63" s="206"/>
      <c r="T63" s="199"/>
      <c r="U63" s="200"/>
      <c r="V63" s="208"/>
      <c r="W63" s="81"/>
    </row>
    <row r="64" spans="1:23" ht="45" customHeight="1" thickBot="1">
      <c r="B64" s="142" t="s">
        <v>103</v>
      </c>
      <c r="C64" s="143" t="s">
        <v>102</v>
      </c>
      <c r="D64" s="144">
        <v>243</v>
      </c>
      <c r="E64" s="144"/>
      <c r="F64" s="79">
        <f t="shared" si="10"/>
        <v>0</v>
      </c>
      <c r="G64" s="114"/>
      <c r="H64" s="114"/>
      <c r="I64" s="114"/>
      <c r="J64" s="114"/>
      <c r="K64" s="114"/>
      <c r="L64" s="114"/>
      <c r="M64" s="114"/>
      <c r="N64" s="118">
        <f t="shared" si="18"/>
        <v>0</v>
      </c>
      <c r="O64" s="114"/>
      <c r="P64" s="114"/>
      <c r="Q64" s="214"/>
      <c r="R64" s="217" t="s">
        <v>274</v>
      </c>
      <c r="S64" s="206"/>
      <c r="T64" s="199"/>
      <c r="U64" s="200"/>
      <c r="V64" s="201"/>
      <c r="W64" s="81"/>
    </row>
    <row r="65" spans="1:25" ht="46.15" customHeight="1" thickBot="1">
      <c r="A65" s="68" t="s">
        <v>201</v>
      </c>
      <c r="B65" s="191" t="s">
        <v>104</v>
      </c>
      <c r="C65" s="192" t="s">
        <v>105</v>
      </c>
      <c r="D65" s="145">
        <v>244</v>
      </c>
      <c r="E65" s="145"/>
      <c r="F65" s="115">
        <f>SUM(G65:N65)</f>
        <v>0</v>
      </c>
      <c r="G65" s="115">
        <f>S71</f>
        <v>0</v>
      </c>
      <c r="H65" s="115">
        <f>T71</f>
        <v>0</v>
      </c>
      <c r="I65" s="115">
        <v>0</v>
      </c>
      <c r="J65" s="115">
        <f>U71</f>
        <v>0</v>
      </c>
      <c r="K65" s="115">
        <v>0</v>
      </c>
      <c r="L65" s="115">
        <v>0</v>
      </c>
      <c r="M65" s="115">
        <v>0</v>
      </c>
      <c r="N65" s="119">
        <f t="shared" si="18"/>
        <v>0</v>
      </c>
      <c r="O65" s="115">
        <f>U71</f>
        <v>0</v>
      </c>
      <c r="P65" s="115">
        <f>W71</f>
        <v>0</v>
      </c>
      <c r="Q65" s="215">
        <f>V71</f>
        <v>0</v>
      </c>
      <c r="R65" s="217">
        <v>225</v>
      </c>
      <c r="S65" s="206"/>
      <c r="T65" s="199"/>
      <c r="U65" s="200"/>
      <c r="V65" s="201"/>
      <c r="W65" s="81"/>
    </row>
    <row r="66" spans="1:25" ht="43.9" customHeight="1">
      <c r="B66" s="146" t="s">
        <v>125</v>
      </c>
      <c r="C66" s="137" t="s">
        <v>126</v>
      </c>
      <c r="D66" s="138">
        <v>244</v>
      </c>
      <c r="E66" s="138"/>
      <c r="F66" s="88">
        <f t="shared" si="10"/>
        <v>0</v>
      </c>
      <c r="G66" s="110">
        <f>+G68+G69+G70</f>
        <v>0</v>
      </c>
      <c r="H66" s="110">
        <f>+H68+H69+H70</f>
        <v>0</v>
      </c>
      <c r="I66" s="110"/>
      <c r="J66" s="110">
        <f t="shared" ref="J66:Q66" si="19">+J68+J69+J70</f>
        <v>0</v>
      </c>
      <c r="K66" s="110">
        <f t="shared" si="19"/>
        <v>0</v>
      </c>
      <c r="L66" s="110">
        <f t="shared" si="19"/>
        <v>0</v>
      </c>
      <c r="M66" s="110">
        <f t="shared" si="19"/>
        <v>0</v>
      </c>
      <c r="N66" s="116">
        <f t="shared" si="18"/>
        <v>0</v>
      </c>
      <c r="O66" s="110">
        <f>+O68+O69+O70</f>
        <v>0</v>
      </c>
      <c r="P66" s="110">
        <f t="shared" si="19"/>
        <v>0</v>
      </c>
      <c r="Q66" s="212">
        <f t="shared" si="19"/>
        <v>0</v>
      </c>
      <c r="R66" s="217">
        <v>226</v>
      </c>
      <c r="S66" s="206"/>
      <c r="T66" s="201"/>
      <c r="U66" s="202"/>
      <c r="V66" s="201"/>
      <c r="W66" s="81"/>
    </row>
    <row r="67" spans="1:25" ht="30.6" customHeight="1">
      <c r="B67" s="147" t="s">
        <v>121</v>
      </c>
      <c r="C67" s="140"/>
      <c r="D67" s="141"/>
      <c r="E67" s="141"/>
      <c r="F67" s="74">
        <f t="shared" si="10"/>
        <v>0</v>
      </c>
      <c r="G67" s="75"/>
      <c r="H67" s="75"/>
      <c r="I67" s="75"/>
      <c r="J67" s="75"/>
      <c r="K67" s="75"/>
      <c r="L67" s="75"/>
      <c r="M67" s="75"/>
      <c r="N67" s="117">
        <f t="shared" si="18"/>
        <v>0</v>
      </c>
      <c r="O67" s="75"/>
      <c r="P67" s="75"/>
      <c r="Q67" s="213"/>
      <c r="R67" s="217">
        <v>310</v>
      </c>
      <c r="S67" s="206"/>
      <c r="T67" s="199"/>
      <c r="U67" s="200"/>
      <c r="V67" s="201"/>
      <c r="W67" s="81"/>
    </row>
    <row r="68" spans="1:25" ht="29.45" customHeight="1">
      <c r="A68" s="69">
        <v>310</v>
      </c>
      <c r="B68" s="147" t="s">
        <v>123</v>
      </c>
      <c r="C68" s="140" t="s">
        <v>127</v>
      </c>
      <c r="D68" s="141">
        <v>244</v>
      </c>
      <c r="E68" s="141"/>
      <c r="F68" s="74">
        <f t="shared" si="10"/>
        <v>0</v>
      </c>
      <c r="G68" s="75">
        <f>S67</f>
        <v>0</v>
      </c>
      <c r="H68" s="75"/>
      <c r="I68" s="75"/>
      <c r="J68" s="75">
        <f>U67</f>
        <v>0</v>
      </c>
      <c r="K68" s="75"/>
      <c r="L68" s="75"/>
      <c r="M68" s="75"/>
      <c r="N68" s="117">
        <f t="shared" si="18"/>
        <v>0</v>
      </c>
      <c r="O68" s="75">
        <f>U67</f>
        <v>0</v>
      </c>
      <c r="P68" s="75">
        <f>W67</f>
        <v>0</v>
      </c>
      <c r="Q68" s="213">
        <f>V67</f>
        <v>0</v>
      </c>
      <c r="R68" s="217">
        <v>340</v>
      </c>
      <c r="S68" s="206"/>
      <c r="T68" s="199"/>
      <c r="U68" s="200"/>
      <c r="V68" s="201">
        <v>0</v>
      </c>
      <c r="W68" s="82"/>
    </row>
    <row r="69" spans="1:25" ht="29.45" customHeight="1" thickBot="1">
      <c r="A69" s="70"/>
      <c r="B69" s="147" t="s">
        <v>124</v>
      </c>
      <c r="C69" s="140" t="s">
        <v>128</v>
      </c>
      <c r="D69" s="141">
        <v>244</v>
      </c>
      <c r="E69" s="141"/>
      <c r="F69" s="74">
        <f t="shared" si="10"/>
        <v>0</v>
      </c>
      <c r="G69" s="75"/>
      <c r="H69" s="75"/>
      <c r="I69" s="75"/>
      <c r="J69" s="75"/>
      <c r="K69" s="75"/>
      <c r="L69" s="75"/>
      <c r="M69" s="75"/>
      <c r="N69" s="117">
        <f t="shared" si="18"/>
        <v>0</v>
      </c>
      <c r="O69" s="75"/>
      <c r="P69" s="75"/>
      <c r="Q69" s="213"/>
      <c r="R69" s="217">
        <v>342</v>
      </c>
      <c r="S69" s="206"/>
      <c r="T69" s="201"/>
      <c r="U69" s="202"/>
      <c r="V69" s="209">
        <v>0</v>
      </c>
      <c r="W69" s="83"/>
    </row>
    <row r="70" spans="1:25" ht="48" customHeight="1" thickBot="1">
      <c r="A70" s="69">
        <v>340</v>
      </c>
      <c r="B70" s="432" t="s">
        <v>312</v>
      </c>
      <c r="C70" s="423" t="s">
        <v>129</v>
      </c>
      <c r="D70" s="433">
        <v>244</v>
      </c>
      <c r="E70" s="141"/>
      <c r="F70" s="74">
        <f t="shared" si="10"/>
        <v>0</v>
      </c>
      <c r="G70" s="75">
        <f>S68</f>
        <v>0</v>
      </c>
      <c r="H70" s="75">
        <f>T68</f>
        <v>0</v>
      </c>
      <c r="I70" s="75"/>
      <c r="J70" s="75">
        <f>U68</f>
        <v>0</v>
      </c>
      <c r="K70" s="74"/>
      <c r="L70" s="74"/>
      <c r="M70" s="74"/>
      <c r="N70" s="117">
        <f>Q70+P70+O70</f>
        <v>0</v>
      </c>
      <c r="O70" s="75">
        <f>U68</f>
        <v>0</v>
      </c>
      <c r="P70" s="75">
        <f>W68</f>
        <v>0</v>
      </c>
      <c r="Q70" s="213">
        <f>V68</f>
        <v>0</v>
      </c>
      <c r="R70" s="217" t="s">
        <v>275</v>
      </c>
      <c r="S70" s="206"/>
      <c r="T70" s="201"/>
      <c r="U70" s="202"/>
      <c r="V70" s="196">
        <v>0</v>
      </c>
      <c r="W70" s="195"/>
      <c r="X70" s="562">
        <f>S71+T71+V71</f>
        <v>0</v>
      </c>
      <c r="Y70" s="563"/>
    </row>
    <row r="71" spans="1:25" ht="40.9" customHeight="1" thickBot="1">
      <c r="A71" s="69" t="s">
        <v>244</v>
      </c>
      <c r="B71" s="432" t="s">
        <v>313</v>
      </c>
      <c r="C71" s="423" t="s">
        <v>314</v>
      </c>
      <c r="D71" s="433">
        <v>244</v>
      </c>
      <c r="E71" s="141"/>
      <c r="F71" s="74">
        <f t="shared" si="10"/>
        <v>0</v>
      </c>
      <c r="G71" s="75">
        <f>S69</f>
        <v>0</v>
      </c>
      <c r="H71" s="75">
        <f>T69</f>
        <v>0</v>
      </c>
      <c r="I71" s="75"/>
      <c r="J71" s="75"/>
      <c r="K71" s="75"/>
      <c r="L71" s="75"/>
      <c r="M71" s="75"/>
      <c r="N71" s="117">
        <f t="shared" ref="N71:N83" si="20">Q71+P71+O71</f>
        <v>0</v>
      </c>
      <c r="O71" s="75"/>
      <c r="P71" s="75"/>
      <c r="Q71" s="213"/>
      <c r="R71" s="218"/>
      <c r="S71" s="207">
        <f>S63+S64+S65+S66+S67+S68</f>
        <v>0</v>
      </c>
      <c r="T71" s="203">
        <f>T63+T64+T65+T66+T67+T68</f>
        <v>0</v>
      </c>
      <c r="U71" s="204">
        <f t="shared" ref="U71:W71" si="21">U63+U64+U65+U66+U67+U68</f>
        <v>0</v>
      </c>
      <c r="V71" s="210">
        <f t="shared" si="21"/>
        <v>0</v>
      </c>
      <c r="W71" s="211">
        <f t="shared" si="21"/>
        <v>0</v>
      </c>
    </row>
    <row r="72" spans="1:25" ht="46.15" customHeight="1">
      <c r="A72" s="69"/>
      <c r="B72" s="148" t="s">
        <v>255</v>
      </c>
      <c r="C72" s="149" t="s">
        <v>122</v>
      </c>
      <c r="D72" s="150">
        <v>246</v>
      </c>
      <c r="E72" s="141"/>
      <c r="F72" s="74">
        <f t="shared" si="10"/>
        <v>0</v>
      </c>
      <c r="G72" s="75"/>
      <c r="H72" s="75"/>
      <c r="I72" s="75"/>
      <c r="J72" s="75"/>
      <c r="K72" s="75"/>
      <c r="L72" s="75"/>
      <c r="M72" s="75"/>
      <c r="N72" s="117">
        <f t="shared" si="20"/>
        <v>0</v>
      </c>
      <c r="O72" s="75"/>
      <c r="P72" s="75"/>
      <c r="Q72" s="75"/>
      <c r="S72" s="65"/>
      <c r="T72" s="183">
        <f>T71+T60</f>
        <v>0</v>
      </c>
      <c r="U72" s="65"/>
      <c r="V72" s="65"/>
      <c r="W72" s="65"/>
    </row>
    <row r="73" spans="1:25" ht="29.45" customHeight="1">
      <c r="A73" s="69">
        <v>223</v>
      </c>
      <c r="B73" s="148" t="s">
        <v>256</v>
      </c>
      <c r="C73" s="149" t="s">
        <v>257</v>
      </c>
      <c r="D73" s="150">
        <v>247</v>
      </c>
      <c r="E73" s="141"/>
      <c r="F73" s="74">
        <f t="shared" si="10"/>
        <v>0</v>
      </c>
      <c r="G73" s="75">
        <f>S70</f>
        <v>0</v>
      </c>
      <c r="H73" s="75">
        <f>T70</f>
        <v>0</v>
      </c>
      <c r="I73" s="75"/>
      <c r="J73" s="75"/>
      <c r="K73" s="75"/>
      <c r="L73" s="75"/>
      <c r="M73" s="75"/>
      <c r="N73" s="117">
        <f t="shared" si="20"/>
        <v>0</v>
      </c>
      <c r="O73" s="75"/>
      <c r="P73" s="75"/>
      <c r="Q73" s="75"/>
      <c r="S73" s="183">
        <f>F61</f>
        <v>0</v>
      </c>
      <c r="T73" s="65"/>
      <c r="U73" s="65"/>
      <c r="V73" s="65"/>
      <c r="W73" s="65"/>
    </row>
    <row r="74" spans="1:25" ht="45" customHeight="1">
      <c r="B74" s="151" t="s">
        <v>120</v>
      </c>
      <c r="C74" s="140" t="s">
        <v>258</v>
      </c>
      <c r="D74" s="152">
        <v>400</v>
      </c>
      <c r="E74" s="141"/>
      <c r="F74" s="74">
        <f t="shared" si="10"/>
        <v>0</v>
      </c>
      <c r="G74" s="75"/>
      <c r="H74" s="75"/>
      <c r="I74" s="75"/>
      <c r="J74" s="75"/>
      <c r="K74" s="75"/>
      <c r="L74" s="75"/>
      <c r="M74" s="75"/>
      <c r="N74" s="117">
        <f t="shared" si="20"/>
        <v>0</v>
      </c>
      <c r="O74" s="75"/>
      <c r="P74" s="75"/>
      <c r="Q74" s="75"/>
      <c r="S74" s="183">
        <f>Разд.2!I5</f>
        <v>0</v>
      </c>
      <c r="T74" s="65"/>
      <c r="U74" s="65"/>
      <c r="V74" s="65"/>
      <c r="W74" s="65"/>
    </row>
    <row r="75" spans="1:25" ht="65.45" customHeight="1">
      <c r="B75" s="153" t="s">
        <v>106</v>
      </c>
      <c r="C75" s="140" t="s">
        <v>259</v>
      </c>
      <c r="D75" s="152">
        <v>406</v>
      </c>
      <c r="E75" s="141"/>
      <c r="F75" s="74">
        <f t="shared" si="10"/>
        <v>0</v>
      </c>
      <c r="G75" s="75"/>
      <c r="H75" s="75"/>
      <c r="I75" s="75"/>
      <c r="J75" s="75"/>
      <c r="K75" s="75"/>
      <c r="L75" s="75"/>
      <c r="M75" s="75"/>
      <c r="N75" s="117">
        <f t="shared" si="20"/>
        <v>0</v>
      </c>
      <c r="O75" s="75"/>
      <c r="P75" s="75"/>
      <c r="Q75" s="75"/>
      <c r="S75" s="131"/>
      <c r="T75" s="65"/>
      <c r="U75" s="131"/>
      <c r="V75" s="133">
        <f>V71+Q50+Q51</f>
        <v>0</v>
      </c>
      <c r="W75" s="134" t="s">
        <v>247</v>
      </c>
    </row>
    <row r="76" spans="1:25" ht="70.900000000000006" customHeight="1">
      <c r="B76" s="153" t="s">
        <v>107</v>
      </c>
      <c r="C76" s="140" t="s">
        <v>260</v>
      </c>
      <c r="D76" s="152">
        <v>407</v>
      </c>
      <c r="E76" s="141"/>
      <c r="F76" s="74">
        <f t="shared" si="10"/>
        <v>0</v>
      </c>
      <c r="G76" s="75"/>
      <c r="H76" s="75"/>
      <c r="I76" s="75"/>
      <c r="J76" s="75"/>
      <c r="K76" s="75"/>
      <c r="L76" s="75"/>
      <c r="M76" s="75"/>
      <c r="N76" s="117">
        <f t="shared" si="20"/>
        <v>0</v>
      </c>
      <c r="O76" s="75"/>
      <c r="P76" s="75"/>
      <c r="Q76" s="75"/>
      <c r="U76" s="73"/>
      <c r="V76" s="132"/>
    </row>
    <row r="77" spans="1:25" ht="36.6" customHeight="1">
      <c r="B77" s="139" t="s">
        <v>280</v>
      </c>
      <c r="C77" s="140" t="s">
        <v>281</v>
      </c>
      <c r="D77" s="141">
        <v>880</v>
      </c>
      <c r="E77" s="141"/>
      <c r="F77" s="74">
        <f t="shared" si="10"/>
        <v>0</v>
      </c>
      <c r="G77" s="75"/>
      <c r="H77" s="75"/>
      <c r="I77" s="75"/>
      <c r="J77" s="75"/>
      <c r="K77" s="75"/>
      <c r="L77" s="75"/>
      <c r="M77" s="75"/>
      <c r="N77" s="117">
        <f t="shared" si="20"/>
        <v>0</v>
      </c>
      <c r="O77" s="75"/>
      <c r="P77" s="75"/>
      <c r="Q77" s="75"/>
      <c r="U77" s="73"/>
      <c r="V77" s="132"/>
    </row>
    <row r="78" spans="1:25" ht="29.45" customHeight="1">
      <c r="B78" s="174" t="s">
        <v>108</v>
      </c>
      <c r="C78" s="175" t="s">
        <v>109</v>
      </c>
      <c r="D78" s="176">
        <v>100</v>
      </c>
      <c r="E78" s="45"/>
      <c r="F78" s="74">
        <f t="shared" si="10"/>
        <v>0</v>
      </c>
      <c r="G78" s="74"/>
      <c r="H78" s="74"/>
      <c r="I78" s="74"/>
      <c r="J78" s="74"/>
      <c r="K78" s="74"/>
      <c r="L78" s="74"/>
      <c r="M78" s="74"/>
      <c r="N78" s="117">
        <f t="shared" si="20"/>
        <v>0</v>
      </c>
      <c r="O78" s="74"/>
      <c r="P78" s="74"/>
      <c r="Q78" s="74"/>
    </row>
    <row r="79" spans="1:25" ht="49.15" customHeight="1">
      <c r="B79" s="43" t="s">
        <v>111</v>
      </c>
      <c r="C79" s="46" t="s">
        <v>110</v>
      </c>
      <c r="D79" s="47"/>
      <c r="E79" s="47"/>
      <c r="F79" s="74">
        <f t="shared" si="10"/>
        <v>0</v>
      </c>
      <c r="G79" s="75"/>
      <c r="H79" s="75"/>
      <c r="I79" s="75"/>
      <c r="J79" s="75"/>
      <c r="K79" s="75"/>
      <c r="L79" s="75"/>
      <c r="M79" s="75"/>
      <c r="N79" s="117">
        <f t="shared" si="20"/>
        <v>0</v>
      </c>
      <c r="O79" s="75"/>
      <c r="P79" s="75"/>
      <c r="Q79" s="75"/>
    </row>
    <row r="80" spans="1:25" ht="29.45" customHeight="1">
      <c r="B80" s="43" t="s">
        <v>112</v>
      </c>
      <c r="C80" s="46" t="s">
        <v>113</v>
      </c>
      <c r="D80" s="47"/>
      <c r="E80" s="47"/>
      <c r="F80" s="74">
        <f t="shared" si="10"/>
        <v>0</v>
      </c>
      <c r="G80" s="75"/>
      <c r="H80" s="75"/>
      <c r="I80" s="75"/>
      <c r="J80" s="75"/>
      <c r="K80" s="75"/>
      <c r="L80" s="75"/>
      <c r="M80" s="75"/>
      <c r="N80" s="74">
        <f t="shared" si="20"/>
        <v>0</v>
      </c>
      <c r="O80" s="75"/>
      <c r="P80" s="75"/>
      <c r="Q80" s="75"/>
    </row>
    <row r="81" spans="2:17" ht="29.45" customHeight="1">
      <c r="B81" s="43" t="s">
        <v>115</v>
      </c>
      <c r="C81" s="46" t="s">
        <v>114</v>
      </c>
      <c r="D81" s="47"/>
      <c r="E81" s="47"/>
      <c r="F81" s="74">
        <f t="shared" si="10"/>
        <v>0</v>
      </c>
      <c r="G81" s="75"/>
      <c r="H81" s="75"/>
      <c r="I81" s="75"/>
      <c r="J81" s="75"/>
      <c r="K81" s="75"/>
      <c r="L81" s="75"/>
      <c r="M81" s="75"/>
      <c r="N81" s="74">
        <f t="shared" si="20"/>
        <v>0</v>
      </c>
      <c r="O81" s="75"/>
      <c r="P81" s="75"/>
      <c r="Q81" s="75"/>
    </row>
    <row r="82" spans="2:17" ht="29.45" customHeight="1">
      <c r="B82" s="225" t="s">
        <v>116</v>
      </c>
      <c r="C82" s="44" t="s">
        <v>117</v>
      </c>
      <c r="D82" s="45" t="s">
        <v>19</v>
      </c>
      <c r="E82" s="45"/>
      <c r="F82" s="74">
        <f t="shared" si="10"/>
        <v>0</v>
      </c>
      <c r="G82" s="74"/>
      <c r="H82" s="74"/>
      <c r="I82" s="74"/>
      <c r="J82" s="74"/>
      <c r="K82" s="74"/>
      <c r="L82" s="74"/>
      <c r="M82" s="74"/>
      <c r="N82" s="74">
        <f t="shared" si="20"/>
        <v>0</v>
      </c>
      <c r="O82" s="74"/>
      <c r="P82" s="74"/>
      <c r="Q82" s="74"/>
    </row>
    <row r="83" spans="2:17" ht="45.6" customHeight="1">
      <c r="B83" s="43" t="s">
        <v>119</v>
      </c>
      <c r="C83" s="46" t="s">
        <v>118</v>
      </c>
      <c r="D83" s="47">
        <v>610</v>
      </c>
      <c r="E83" s="47"/>
      <c r="F83" s="74">
        <f t="shared" si="10"/>
        <v>0</v>
      </c>
      <c r="G83" s="75"/>
      <c r="H83" s="75"/>
      <c r="I83" s="75"/>
      <c r="J83" s="75"/>
      <c r="K83" s="75"/>
      <c r="L83" s="75"/>
      <c r="M83" s="75"/>
      <c r="N83" s="74">
        <f t="shared" si="20"/>
        <v>0</v>
      </c>
      <c r="O83" s="75"/>
      <c r="P83" s="75"/>
      <c r="Q83" s="75"/>
    </row>
  </sheetData>
  <mergeCells count="11">
    <mergeCell ref="X70:Y70"/>
    <mergeCell ref="B1:P1"/>
    <mergeCell ref="B2:B3"/>
    <mergeCell ref="C2:C3"/>
    <mergeCell ref="D2:D3"/>
    <mergeCell ref="E2:E3"/>
    <mergeCell ref="F2:F3"/>
    <mergeCell ref="G2:G3"/>
    <mergeCell ref="H2:L2"/>
    <mergeCell ref="M2:M3"/>
    <mergeCell ref="N2:Q2"/>
  </mergeCells>
  <pageMargins left="0.17" right="0.17" top="0.17" bottom="0.17" header="0.15748031496062992" footer="0.15748031496062992"/>
  <pageSetup paperSize="9" scale="41" fitToHeight="4" orientation="landscape" copies="2" r:id="rId1"/>
  <rowBreaks count="2" manualBreakCount="2">
    <brk id="28" max="16383" man="1"/>
    <brk id="60" max="16383" man="1"/>
  </rowBreaks>
</worksheet>
</file>

<file path=xl/worksheets/sheet5.xml><?xml version="1.0" encoding="utf-8"?>
<worksheet xmlns="http://schemas.openxmlformats.org/spreadsheetml/2006/main" xmlns:r="http://schemas.openxmlformats.org/officeDocument/2006/relationships">
  <sheetPr>
    <tabColor rgb="FF92D050"/>
    <pageSetUpPr fitToPage="1"/>
  </sheetPr>
  <dimension ref="A1:AG83"/>
  <sheetViews>
    <sheetView view="pageBreakPreview" topLeftCell="A16" zoomScale="53" zoomScaleNormal="50" zoomScaleSheetLayoutView="53" workbookViewId="0">
      <selection activeCell="F28" sqref="F28"/>
    </sheetView>
  </sheetViews>
  <sheetFormatPr defaultColWidth="9.140625" defaultRowHeight="18.75"/>
  <cols>
    <col min="1" max="1" width="14.28515625" style="31" customWidth="1"/>
    <col min="2" max="2" width="85.85546875" style="34" customWidth="1"/>
    <col min="3" max="3" width="10.5703125" style="30" customWidth="1"/>
    <col min="4" max="4" width="10.85546875" style="33" customWidth="1"/>
    <col min="5" max="5" width="8.7109375" style="33" customWidth="1"/>
    <col min="6" max="6" width="32.7109375" style="33" customWidth="1"/>
    <col min="7" max="7" width="36.42578125" style="33" customWidth="1"/>
    <col min="8" max="8" width="39.140625" style="33" customWidth="1"/>
    <col min="9" max="9" width="37.7109375" style="33" hidden="1" customWidth="1"/>
    <col min="10" max="10" width="35.85546875" style="33" hidden="1" customWidth="1"/>
    <col min="11" max="11" width="25.7109375" style="33" hidden="1" customWidth="1"/>
    <col min="12" max="12" width="32.42578125" style="33" hidden="1" customWidth="1"/>
    <col min="13" max="13" width="28.42578125" style="33" customWidth="1"/>
    <col min="14" max="14" width="25.7109375" style="33" customWidth="1"/>
    <col min="15" max="15" width="24.7109375" style="33" customWidth="1"/>
    <col min="16" max="16" width="18.28515625" style="33" customWidth="1"/>
    <col min="17" max="17" width="26.7109375" style="33" customWidth="1"/>
    <col min="18" max="18" width="14.5703125" style="65" customWidth="1"/>
    <col min="19" max="19" width="23.85546875" style="31" customWidth="1"/>
    <col min="20" max="20" width="28.140625" style="31" customWidth="1"/>
    <col min="21" max="21" width="22" style="31" customWidth="1"/>
    <col min="22" max="22" width="24.28515625" style="31" customWidth="1"/>
    <col min="23" max="23" width="21" style="31" customWidth="1"/>
    <col min="24" max="24" width="9.140625" style="31"/>
    <col min="25" max="25" width="28.85546875" style="31" customWidth="1"/>
    <col min="26" max="16384" width="9.140625" style="31"/>
  </cols>
  <sheetData>
    <row r="1" spans="2:18" ht="50.45" customHeight="1" thickBot="1">
      <c r="B1" s="564" t="s">
        <v>329</v>
      </c>
      <c r="C1" s="564"/>
      <c r="D1" s="564"/>
      <c r="E1" s="564"/>
      <c r="F1" s="564"/>
      <c r="G1" s="564"/>
      <c r="H1" s="564"/>
      <c r="I1" s="564"/>
      <c r="J1" s="564"/>
      <c r="K1" s="564"/>
      <c r="L1" s="564"/>
      <c r="M1" s="564"/>
      <c r="N1" s="564"/>
      <c r="O1" s="564"/>
      <c r="P1" s="564"/>
      <c r="Q1" s="289"/>
    </row>
    <row r="2" spans="2:18" s="32" customFormat="1" ht="93" customHeight="1">
      <c r="B2" s="583" t="s">
        <v>10</v>
      </c>
      <c r="C2" s="585" t="s">
        <v>11</v>
      </c>
      <c r="D2" s="587" t="s">
        <v>12</v>
      </c>
      <c r="E2" s="587" t="s">
        <v>196</v>
      </c>
      <c r="F2" s="587" t="s">
        <v>185</v>
      </c>
      <c r="G2" s="571" t="s">
        <v>317</v>
      </c>
      <c r="H2" s="587" t="s">
        <v>163</v>
      </c>
      <c r="I2" s="587"/>
      <c r="J2" s="587"/>
      <c r="K2" s="587"/>
      <c r="L2" s="587"/>
      <c r="M2" s="589" t="s">
        <v>164</v>
      </c>
      <c r="N2" s="587" t="s">
        <v>187</v>
      </c>
      <c r="O2" s="587"/>
      <c r="P2" s="587"/>
      <c r="Q2" s="587"/>
      <c r="R2" s="66"/>
    </row>
    <row r="3" spans="2:18" s="32" customFormat="1" ht="313.14999999999998" customHeight="1" thickBot="1">
      <c r="B3" s="584"/>
      <c r="C3" s="586"/>
      <c r="D3" s="588"/>
      <c r="E3" s="588"/>
      <c r="F3" s="588"/>
      <c r="G3" s="572"/>
      <c r="H3" s="100"/>
      <c r="I3" s="100" t="s">
        <v>252</v>
      </c>
      <c r="J3" s="123" t="s">
        <v>251</v>
      </c>
      <c r="K3" s="292"/>
      <c r="L3" s="292"/>
      <c r="M3" s="588"/>
      <c r="N3" s="84" t="s">
        <v>194</v>
      </c>
      <c r="O3" s="440" t="s">
        <v>318</v>
      </c>
      <c r="P3" s="292" t="s">
        <v>200</v>
      </c>
      <c r="Q3" s="292" t="s">
        <v>195</v>
      </c>
      <c r="R3" s="67"/>
    </row>
    <row r="4" spans="2:18" s="103" customFormat="1" ht="21.75" thickBot="1">
      <c r="B4" s="89">
        <v>1</v>
      </c>
      <c r="C4" s="90">
        <v>2</v>
      </c>
      <c r="D4" s="91">
        <v>3</v>
      </c>
      <c r="E4" s="91">
        <v>4</v>
      </c>
      <c r="F4" s="91">
        <v>5</v>
      </c>
      <c r="G4" s="91">
        <v>6</v>
      </c>
      <c r="H4" s="91">
        <v>7</v>
      </c>
      <c r="I4" s="91">
        <v>8</v>
      </c>
      <c r="J4" s="91">
        <v>10</v>
      </c>
      <c r="K4" s="91">
        <v>8</v>
      </c>
      <c r="L4" s="91">
        <v>11</v>
      </c>
      <c r="M4" s="91">
        <v>8</v>
      </c>
      <c r="N4" s="91">
        <v>9</v>
      </c>
      <c r="O4" s="91">
        <v>10</v>
      </c>
      <c r="P4" s="91">
        <v>11</v>
      </c>
      <c r="Q4" s="92">
        <v>12</v>
      </c>
      <c r="R4" s="102"/>
    </row>
    <row r="5" spans="2:18" ht="34.9" customHeight="1">
      <c r="B5" s="85" t="s">
        <v>17</v>
      </c>
      <c r="C5" s="86" t="s">
        <v>18</v>
      </c>
      <c r="D5" s="87" t="s">
        <v>19</v>
      </c>
      <c r="E5" s="87" t="s">
        <v>19</v>
      </c>
      <c r="F5" s="106">
        <f>SUM(G5:N5)</f>
        <v>0</v>
      </c>
      <c r="G5" s="54"/>
      <c r="H5" s="88">
        <v>0</v>
      </c>
      <c r="I5" s="88"/>
      <c r="J5" s="88"/>
      <c r="K5" s="88"/>
      <c r="L5" s="88"/>
      <c r="M5" s="88"/>
      <c r="N5" s="101">
        <f>O5+P5+Q5</f>
        <v>0</v>
      </c>
      <c r="O5" s="101">
        <v>0</v>
      </c>
      <c r="P5" s="101">
        <v>0</v>
      </c>
      <c r="Q5" s="182"/>
    </row>
    <row r="6" spans="2:18" ht="34.9" customHeight="1" thickBot="1">
      <c r="B6" s="291" t="s">
        <v>20</v>
      </c>
      <c r="C6" s="77" t="s">
        <v>21</v>
      </c>
      <c r="D6" s="78" t="s">
        <v>19</v>
      </c>
      <c r="E6" s="104" t="s">
        <v>19</v>
      </c>
      <c r="F6" s="79"/>
      <c r="G6" s="105"/>
      <c r="H6" s="79"/>
      <c r="I6" s="79"/>
      <c r="J6" s="79"/>
      <c r="K6" s="79">
        <f>+K5+K7-K31</f>
        <v>0</v>
      </c>
      <c r="L6" s="79">
        <f>+L5+L7-L31</f>
        <v>0</v>
      </c>
      <c r="M6" s="79"/>
      <c r="N6" s="106"/>
      <c r="O6" s="106"/>
      <c r="P6" s="106"/>
      <c r="Q6" s="106"/>
    </row>
    <row r="7" spans="2:18" s="189" customFormat="1" ht="43.15" customHeight="1" thickBot="1">
      <c r="B7" s="184" t="s">
        <v>22</v>
      </c>
      <c r="C7" s="185" t="s">
        <v>27</v>
      </c>
      <c r="D7" s="186"/>
      <c r="E7" s="186"/>
      <c r="F7" s="187">
        <f t="shared" ref="F7:F29" si="0">SUM(G7:N7)</f>
        <v>0</v>
      </c>
      <c r="G7" s="187">
        <f t="shared" ref="G7:M7" si="1">G8+G10+G13+G15+G23+G25+G27</f>
        <v>0</v>
      </c>
      <c r="H7" s="187">
        <f t="shared" si="1"/>
        <v>0</v>
      </c>
      <c r="I7" s="187">
        <f t="shared" si="1"/>
        <v>0</v>
      </c>
      <c r="J7" s="187">
        <f t="shared" si="1"/>
        <v>0</v>
      </c>
      <c r="K7" s="187">
        <f t="shared" si="1"/>
        <v>0</v>
      </c>
      <c r="L7" s="187">
        <f t="shared" si="1"/>
        <v>0</v>
      </c>
      <c r="M7" s="187">
        <f t="shared" si="1"/>
        <v>0</v>
      </c>
      <c r="N7" s="187">
        <f>Q7+P7+O7</f>
        <v>0</v>
      </c>
      <c r="O7" s="187">
        <f>O8+O10+O13+O15+O23+O25+O27</f>
        <v>0</v>
      </c>
      <c r="P7" s="187">
        <f>P8+P10+P13+P15+P23+P25+P27</f>
        <v>0</v>
      </c>
      <c r="Q7" s="187">
        <f>Q8+Q10+Q13+Q15+Q23+Q25+Q27</f>
        <v>0</v>
      </c>
      <c r="R7" s="188"/>
    </row>
    <row r="8" spans="2:18" ht="40.5">
      <c r="B8" s="107" t="s">
        <v>28</v>
      </c>
      <c r="C8" s="108" t="s">
        <v>29</v>
      </c>
      <c r="D8" s="109">
        <v>120</v>
      </c>
      <c r="E8" s="109"/>
      <c r="F8" s="88">
        <f t="shared" si="0"/>
        <v>0</v>
      </c>
      <c r="G8" s="110"/>
      <c r="H8" s="110"/>
      <c r="I8" s="110"/>
      <c r="J8" s="110"/>
      <c r="K8" s="110"/>
      <c r="L8" s="110"/>
      <c r="M8" s="110"/>
      <c r="N8" s="116">
        <f t="shared" ref="N8:N60" si="2">Q8+P8+O8</f>
        <v>0</v>
      </c>
      <c r="O8" s="88"/>
      <c r="P8" s="110"/>
      <c r="Q8" s="110"/>
    </row>
    <row r="9" spans="2:18" ht="46.15" customHeight="1">
      <c r="B9" s="168" t="s">
        <v>311</v>
      </c>
      <c r="C9" s="159" t="s">
        <v>30</v>
      </c>
      <c r="D9" s="160">
        <v>121</v>
      </c>
      <c r="E9" s="141"/>
      <c r="F9" s="74">
        <f t="shared" si="0"/>
        <v>0</v>
      </c>
      <c r="G9" s="75"/>
      <c r="H9" s="75"/>
      <c r="I9" s="75"/>
      <c r="J9" s="75"/>
      <c r="K9" s="75"/>
      <c r="L9" s="75"/>
      <c r="M9" s="75"/>
      <c r="N9" s="117">
        <f t="shared" si="2"/>
        <v>0</v>
      </c>
      <c r="O9" s="75"/>
      <c r="P9" s="75"/>
      <c r="Q9" s="75"/>
    </row>
    <row r="10" spans="2:18" ht="51.6" customHeight="1">
      <c r="B10" s="174" t="s">
        <v>24</v>
      </c>
      <c r="C10" s="175" t="s">
        <v>31</v>
      </c>
      <c r="D10" s="176">
        <v>130</v>
      </c>
      <c r="E10" s="176"/>
      <c r="F10" s="74">
        <f t="shared" si="0"/>
        <v>0</v>
      </c>
      <c r="G10" s="74">
        <f>G11</f>
        <v>0</v>
      </c>
      <c r="H10" s="74"/>
      <c r="I10" s="74"/>
      <c r="J10" s="74"/>
      <c r="K10" s="74"/>
      <c r="L10" s="74"/>
      <c r="M10" s="74"/>
      <c r="N10" s="117">
        <f t="shared" si="2"/>
        <v>0</v>
      </c>
      <c r="O10" s="74"/>
      <c r="P10" s="74"/>
      <c r="Q10" s="74"/>
    </row>
    <row r="11" spans="2:18" ht="111" customHeight="1">
      <c r="B11" s="139" t="s">
        <v>32</v>
      </c>
      <c r="C11" s="140" t="s">
        <v>33</v>
      </c>
      <c r="D11" s="141">
        <v>130</v>
      </c>
      <c r="E11" s="434"/>
      <c r="F11" s="74">
        <f t="shared" si="0"/>
        <v>0</v>
      </c>
      <c r="G11" s="74">
        <f>G29-G5</f>
        <v>0</v>
      </c>
      <c r="H11" s="75"/>
      <c r="I11" s="75"/>
      <c r="J11" s="75"/>
      <c r="K11" s="75"/>
      <c r="L11" s="75"/>
      <c r="M11" s="75"/>
      <c r="N11" s="117">
        <f t="shared" si="2"/>
        <v>0</v>
      </c>
      <c r="O11" s="75"/>
      <c r="P11" s="75"/>
      <c r="Q11" s="75"/>
    </row>
    <row r="12" spans="2:18" ht="42.6" customHeight="1">
      <c r="B12" s="509" t="s">
        <v>337</v>
      </c>
      <c r="C12" s="149" t="s">
        <v>338</v>
      </c>
      <c r="D12" s="150">
        <v>130</v>
      </c>
      <c r="E12" s="141"/>
      <c r="F12" s="74">
        <f t="shared" si="0"/>
        <v>0</v>
      </c>
      <c r="G12" s="75"/>
      <c r="H12" s="75"/>
      <c r="I12" s="75"/>
      <c r="J12" s="75"/>
      <c r="K12" s="75"/>
      <c r="L12" s="75"/>
      <c r="M12" s="75"/>
      <c r="N12" s="117">
        <f t="shared" si="2"/>
        <v>0</v>
      </c>
      <c r="O12" s="75"/>
      <c r="P12" s="75"/>
      <c r="Q12" s="75"/>
    </row>
    <row r="13" spans="2:18" ht="48" customHeight="1">
      <c r="B13" s="454" t="s">
        <v>25</v>
      </c>
      <c r="C13" s="506" t="s">
        <v>34</v>
      </c>
      <c r="D13" s="338">
        <v>140</v>
      </c>
      <c r="E13" s="176"/>
      <c r="F13" s="74">
        <f t="shared" si="0"/>
        <v>0</v>
      </c>
      <c r="G13" s="74"/>
      <c r="H13" s="74"/>
      <c r="I13" s="74"/>
      <c r="J13" s="74"/>
      <c r="K13" s="74"/>
      <c r="L13" s="74"/>
      <c r="M13" s="74"/>
      <c r="N13" s="117">
        <f t="shared" si="2"/>
        <v>0</v>
      </c>
      <c r="O13" s="74"/>
      <c r="P13" s="74"/>
      <c r="Q13" s="74"/>
    </row>
    <row r="14" spans="2:18" ht="72" customHeight="1">
      <c r="B14" s="507" t="s">
        <v>339</v>
      </c>
      <c r="C14" s="149" t="s">
        <v>35</v>
      </c>
      <c r="D14" s="150">
        <v>141</v>
      </c>
      <c r="E14" s="141"/>
      <c r="F14" s="74">
        <f t="shared" si="0"/>
        <v>0</v>
      </c>
      <c r="G14" s="75"/>
      <c r="H14" s="75"/>
      <c r="I14" s="75"/>
      <c r="J14" s="75"/>
      <c r="K14" s="75"/>
      <c r="L14" s="75"/>
      <c r="M14" s="75"/>
      <c r="N14" s="117">
        <f t="shared" si="2"/>
        <v>0</v>
      </c>
      <c r="O14" s="75"/>
      <c r="P14" s="75"/>
      <c r="Q14" s="75"/>
    </row>
    <row r="15" spans="2:18" ht="36" customHeight="1">
      <c r="B15" s="454" t="s">
        <v>26</v>
      </c>
      <c r="C15" s="506" t="s">
        <v>36</v>
      </c>
      <c r="D15" s="338">
        <v>150</v>
      </c>
      <c r="E15" s="176"/>
      <c r="F15" s="74">
        <f t="shared" si="0"/>
        <v>0</v>
      </c>
      <c r="G15" s="74"/>
      <c r="H15" s="74">
        <f>H16</f>
        <v>0</v>
      </c>
      <c r="I15" s="74">
        <f>I16</f>
        <v>0</v>
      </c>
      <c r="J15" s="74">
        <f t="shared" ref="J15:L15" si="3">J16</f>
        <v>0</v>
      </c>
      <c r="K15" s="74">
        <f t="shared" si="3"/>
        <v>0</v>
      </c>
      <c r="L15" s="74">
        <f t="shared" si="3"/>
        <v>0</v>
      </c>
      <c r="M15" s="74"/>
      <c r="N15" s="117">
        <f t="shared" si="2"/>
        <v>0</v>
      </c>
      <c r="O15" s="74"/>
      <c r="P15" s="74"/>
      <c r="Q15" s="74">
        <f>Q22</f>
        <v>0</v>
      </c>
    </row>
    <row r="16" spans="2:18" ht="30.6" customHeight="1">
      <c r="B16" s="455" t="s">
        <v>340</v>
      </c>
      <c r="C16" s="508" t="s">
        <v>202</v>
      </c>
      <c r="D16" s="424">
        <v>150</v>
      </c>
      <c r="E16" s="176"/>
      <c r="F16" s="74">
        <f t="shared" si="0"/>
        <v>0</v>
      </c>
      <c r="G16" s="74"/>
      <c r="H16" s="74">
        <f>H29</f>
        <v>0</v>
      </c>
      <c r="I16" s="74">
        <f>I29</f>
        <v>0</v>
      </c>
      <c r="J16" s="74">
        <f t="shared" ref="J16:L16" si="4">J29</f>
        <v>0</v>
      </c>
      <c r="K16" s="74">
        <f t="shared" si="4"/>
        <v>0</v>
      </c>
      <c r="L16" s="74">
        <f t="shared" si="4"/>
        <v>0</v>
      </c>
      <c r="M16" s="74"/>
      <c r="N16" s="117">
        <f t="shared" si="2"/>
        <v>0</v>
      </c>
      <c r="O16" s="74"/>
      <c r="P16" s="74"/>
      <c r="Q16" s="74"/>
    </row>
    <row r="17" spans="1:18" ht="30.6" customHeight="1">
      <c r="B17" s="455" t="s">
        <v>40</v>
      </c>
      <c r="C17" s="508" t="s">
        <v>203</v>
      </c>
      <c r="D17" s="424">
        <v>150</v>
      </c>
      <c r="E17" s="176"/>
      <c r="F17" s="74">
        <f t="shared" si="0"/>
        <v>0</v>
      </c>
      <c r="G17" s="74"/>
      <c r="H17" s="74"/>
      <c r="I17" s="74"/>
      <c r="J17" s="74"/>
      <c r="K17" s="74"/>
      <c r="L17" s="74"/>
      <c r="M17" s="74"/>
      <c r="N17" s="117">
        <f t="shared" si="2"/>
        <v>0</v>
      </c>
      <c r="O17" s="74"/>
      <c r="P17" s="74"/>
      <c r="Q17" s="74"/>
    </row>
    <row r="18" spans="1:18" ht="30.6" customHeight="1">
      <c r="B18" s="510" t="s">
        <v>341</v>
      </c>
      <c r="C18" s="435" t="s">
        <v>204</v>
      </c>
      <c r="D18" s="436">
        <v>150</v>
      </c>
      <c r="E18" s="176"/>
      <c r="F18" s="74">
        <f t="shared" si="0"/>
        <v>0</v>
      </c>
      <c r="G18" s="74"/>
      <c r="H18" s="74"/>
      <c r="I18" s="74"/>
      <c r="J18" s="74"/>
      <c r="K18" s="74"/>
      <c r="L18" s="74"/>
      <c r="M18" s="74"/>
      <c r="N18" s="117">
        <f t="shared" si="2"/>
        <v>0</v>
      </c>
      <c r="O18" s="74"/>
      <c r="P18" s="74"/>
      <c r="Q18" s="74"/>
    </row>
    <row r="19" spans="1:18" ht="40.9" customHeight="1">
      <c r="B19" s="510" t="s">
        <v>342</v>
      </c>
      <c r="C19" s="435" t="s">
        <v>343</v>
      </c>
      <c r="D19" s="436">
        <v>150</v>
      </c>
      <c r="E19" s="176"/>
      <c r="F19" s="74">
        <f t="shared" si="0"/>
        <v>0</v>
      </c>
      <c r="G19" s="74"/>
      <c r="H19" s="74"/>
      <c r="I19" s="74"/>
      <c r="J19" s="74"/>
      <c r="K19" s="74"/>
      <c r="L19" s="74"/>
      <c r="M19" s="74"/>
      <c r="N19" s="117">
        <f t="shared" si="2"/>
        <v>0</v>
      </c>
      <c r="O19" s="74"/>
      <c r="P19" s="74"/>
      <c r="Q19" s="74"/>
    </row>
    <row r="20" spans="1:18" ht="30.6" customHeight="1">
      <c r="B20" s="510" t="s">
        <v>344</v>
      </c>
      <c r="C20" s="435" t="s">
        <v>345</v>
      </c>
      <c r="D20" s="436">
        <v>150</v>
      </c>
      <c r="E20" s="176"/>
      <c r="F20" s="74">
        <f t="shared" si="0"/>
        <v>0</v>
      </c>
      <c r="G20" s="74"/>
      <c r="H20" s="74"/>
      <c r="I20" s="74"/>
      <c r="J20" s="74"/>
      <c r="K20" s="74"/>
      <c r="L20" s="74"/>
      <c r="M20" s="74"/>
      <c r="N20" s="117">
        <f t="shared" si="2"/>
        <v>0</v>
      </c>
      <c r="O20" s="74"/>
      <c r="P20" s="74"/>
      <c r="Q20" s="74"/>
    </row>
    <row r="21" spans="1:18" ht="54.6" customHeight="1">
      <c r="B21" s="510" t="s">
        <v>346</v>
      </c>
      <c r="C21" s="435" t="s">
        <v>347</v>
      </c>
      <c r="D21" s="436">
        <v>150</v>
      </c>
      <c r="E21" s="176"/>
      <c r="F21" s="74">
        <f t="shared" si="0"/>
        <v>0</v>
      </c>
      <c r="G21" s="74"/>
      <c r="H21" s="74"/>
      <c r="I21" s="74"/>
      <c r="J21" s="74"/>
      <c r="K21" s="74"/>
      <c r="L21" s="74"/>
      <c r="M21" s="74"/>
      <c r="N21" s="117">
        <f t="shared" si="2"/>
        <v>0</v>
      </c>
      <c r="O21" s="74"/>
      <c r="P21" s="74"/>
      <c r="Q21" s="74"/>
    </row>
    <row r="22" spans="1:18" ht="30.6" customHeight="1">
      <c r="B22" s="510" t="s">
        <v>348</v>
      </c>
      <c r="C22" s="435" t="s">
        <v>349</v>
      </c>
      <c r="D22" s="436">
        <v>150</v>
      </c>
      <c r="E22" s="141"/>
      <c r="F22" s="74">
        <f t="shared" si="0"/>
        <v>0</v>
      </c>
      <c r="G22" s="75"/>
      <c r="H22" s="75"/>
      <c r="I22" s="75"/>
      <c r="J22" s="75"/>
      <c r="K22" s="75"/>
      <c r="L22" s="75"/>
      <c r="M22" s="75"/>
      <c r="N22" s="117">
        <f t="shared" si="2"/>
        <v>0</v>
      </c>
      <c r="O22" s="75"/>
      <c r="P22" s="75"/>
      <c r="Q22" s="75">
        <f>Q29-Q5</f>
        <v>0</v>
      </c>
    </row>
    <row r="23" spans="1:18" ht="29.45" customHeight="1">
      <c r="B23" s="174" t="s">
        <v>37</v>
      </c>
      <c r="C23" s="437" t="s">
        <v>38</v>
      </c>
      <c r="D23" s="438">
        <v>180</v>
      </c>
      <c r="E23" s="176"/>
      <c r="F23" s="74">
        <f t="shared" si="0"/>
        <v>0</v>
      </c>
      <c r="G23" s="74"/>
      <c r="H23" s="74"/>
      <c r="I23" s="74"/>
      <c r="J23" s="74"/>
      <c r="K23" s="74"/>
      <c r="L23" s="74"/>
      <c r="M23" s="74"/>
      <c r="N23" s="117">
        <f t="shared" si="2"/>
        <v>0</v>
      </c>
      <c r="O23" s="74"/>
      <c r="P23" s="74"/>
      <c r="Q23" s="74"/>
    </row>
    <row r="24" spans="1:18" ht="31.15" customHeight="1">
      <c r="B24" s="139" t="s">
        <v>23</v>
      </c>
      <c r="C24" s="435" t="s">
        <v>39</v>
      </c>
      <c r="D24" s="436">
        <v>180</v>
      </c>
      <c r="E24" s="141"/>
      <c r="F24" s="74">
        <f t="shared" si="0"/>
        <v>0</v>
      </c>
      <c r="G24" s="74"/>
      <c r="H24" s="74"/>
      <c r="I24" s="74"/>
      <c r="J24" s="74"/>
      <c r="K24" s="74"/>
      <c r="L24" s="74"/>
      <c r="M24" s="74"/>
      <c r="N24" s="117">
        <f t="shared" si="2"/>
        <v>0</v>
      </c>
      <c r="O24" s="75"/>
      <c r="P24" s="75"/>
      <c r="Q24" s="75"/>
    </row>
    <row r="25" spans="1:18" ht="40.5">
      <c r="B25" s="174" t="s">
        <v>41</v>
      </c>
      <c r="C25" s="437" t="s">
        <v>42</v>
      </c>
      <c r="D25" s="438"/>
      <c r="E25" s="176"/>
      <c r="F25" s="74">
        <f t="shared" si="0"/>
        <v>0</v>
      </c>
      <c r="G25" s="74"/>
      <c r="H25" s="74"/>
      <c r="I25" s="74"/>
      <c r="J25" s="74"/>
      <c r="K25" s="74"/>
      <c r="L25" s="74"/>
      <c r="M25" s="74"/>
      <c r="N25" s="117">
        <f t="shared" si="2"/>
        <v>0</v>
      </c>
      <c r="O25" s="74"/>
      <c r="P25" s="74"/>
      <c r="Q25" s="74"/>
    </row>
    <row r="26" spans="1:18" ht="29.45" customHeight="1">
      <c r="B26" s="432" t="s">
        <v>315</v>
      </c>
      <c r="C26" s="511" t="s">
        <v>316</v>
      </c>
      <c r="D26" s="179">
        <v>172</v>
      </c>
      <c r="E26" s="141"/>
      <c r="F26" s="74">
        <f t="shared" si="0"/>
        <v>0</v>
      </c>
      <c r="G26" s="75"/>
      <c r="H26" s="75"/>
      <c r="I26" s="75"/>
      <c r="J26" s="75"/>
      <c r="K26" s="75"/>
      <c r="L26" s="75"/>
      <c r="M26" s="75"/>
      <c r="N26" s="117">
        <f t="shared" si="2"/>
        <v>0</v>
      </c>
      <c r="O26" s="75"/>
      <c r="P26" s="75"/>
      <c r="Q26" s="75"/>
    </row>
    <row r="27" spans="1:18" ht="30" customHeight="1">
      <c r="B27" s="43" t="s">
        <v>43</v>
      </c>
      <c r="C27" s="46" t="s">
        <v>44</v>
      </c>
      <c r="D27" s="47" t="s">
        <v>19</v>
      </c>
      <c r="E27" s="47"/>
      <c r="F27" s="74">
        <f t="shared" si="0"/>
        <v>0</v>
      </c>
      <c r="G27" s="75">
        <f>G28</f>
        <v>0</v>
      </c>
      <c r="H27" s="75">
        <f t="shared" ref="H27:M27" si="5">H28</f>
        <v>0</v>
      </c>
      <c r="I27" s="75">
        <f t="shared" si="5"/>
        <v>0</v>
      </c>
      <c r="J27" s="75">
        <f t="shared" si="5"/>
        <v>0</v>
      </c>
      <c r="K27" s="75">
        <f t="shared" si="5"/>
        <v>0</v>
      </c>
      <c r="L27" s="75">
        <f t="shared" si="5"/>
        <v>0</v>
      </c>
      <c r="M27" s="75">
        <f t="shared" si="5"/>
        <v>0</v>
      </c>
      <c r="N27" s="117">
        <f t="shared" si="2"/>
        <v>0</v>
      </c>
      <c r="O27" s="75">
        <f t="shared" ref="O27" si="6">O28</f>
        <v>0</v>
      </c>
      <c r="P27" s="75">
        <f t="shared" ref="P27" si="7">P28</f>
        <v>0</v>
      </c>
      <c r="Q27" s="75">
        <f t="shared" ref="Q27" si="8">Q28</f>
        <v>0</v>
      </c>
    </row>
    <row r="28" spans="1:18" ht="61.5" thickBot="1">
      <c r="B28" s="43" t="s">
        <v>183</v>
      </c>
      <c r="C28" s="46" t="s">
        <v>45</v>
      </c>
      <c r="D28" s="47">
        <v>510</v>
      </c>
      <c r="E28" s="47"/>
      <c r="F28" s="74">
        <f t="shared" si="0"/>
        <v>0</v>
      </c>
      <c r="G28" s="75"/>
      <c r="H28" s="75"/>
      <c r="I28" s="75"/>
      <c r="J28" s="75"/>
      <c r="K28" s="75"/>
      <c r="L28" s="75"/>
      <c r="M28" s="75"/>
      <c r="N28" s="117">
        <f t="shared" si="2"/>
        <v>0</v>
      </c>
      <c r="O28" s="75"/>
      <c r="P28" s="75"/>
      <c r="Q28" s="75"/>
    </row>
    <row r="29" spans="1:18" s="189" customFormat="1" ht="45.6" customHeight="1" thickBot="1">
      <c r="B29" s="184" t="s">
        <v>46</v>
      </c>
      <c r="C29" s="185" t="s">
        <v>49</v>
      </c>
      <c r="D29" s="186" t="s">
        <v>19</v>
      </c>
      <c r="E29" s="186"/>
      <c r="F29" s="187">
        <f t="shared" si="0"/>
        <v>0</v>
      </c>
      <c r="G29" s="187">
        <f t="shared" ref="G29:M29" si="9">+G30+G42+G48+G52+G59+G61+G78+G82</f>
        <v>0</v>
      </c>
      <c r="H29" s="187">
        <f t="shared" si="9"/>
        <v>0</v>
      </c>
      <c r="I29" s="187">
        <f t="shared" si="9"/>
        <v>0</v>
      </c>
      <c r="J29" s="187">
        <f t="shared" si="9"/>
        <v>0</v>
      </c>
      <c r="K29" s="187">
        <f t="shared" si="9"/>
        <v>0</v>
      </c>
      <c r="L29" s="187">
        <f t="shared" si="9"/>
        <v>0</v>
      </c>
      <c r="M29" s="187">
        <f t="shared" si="9"/>
        <v>0</v>
      </c>
      <c r="N29" s="187">
        <f t="shared" si="2"/>
        <v>0</v>
      </c>
      <c r="O29" s="187">
        <f>+O30+O42+O48+O52+O59+O61+O78+O82</f>
        <v>0</v>
      </c>
      <c r="P29" s="187">
        <f>+P30+P42+P48+P52+P59+P61+P78+P82</f>
        <v>0</v>
      </c>
      <c r="Q29" s="187">
        <f>+Q30+Q42+Q48+Q52+Q59+Q61+Q78+Q82</f>
        <v>0</v>
      </c>
      <c r="R29" s="188"/>
    </row>
    <row r="30" spans="1:18" ht="41.25" thickBot="1">
      <c r="B30" s="85" t="s">
        <v>47</v>
      </c>
      <c r="C30" s="86" t="s">
        <v>50</v>
      </c>
      <c r="D30" s="87" t="s">
        <v>19</v>
      </c>
      <c r="E30" s="87"/>
      <c r="F30" s="88">
        <f t="shared" ref="F30:F83" si="10">SUM(G30:N30)</f>
        <v>0</v>
      </c>
      <c r="G30" s="156">
        <f>+G31+G34+G37+G38+G32</f>
        <v>0</v>
      </c>
      <c r="H30" s="88">
        <f t="shared" ref="H30:L30" si="11">+H31+H34+H37+H38+H32</f>
        <v>0</v>
      </c>
      <c r="I30" s="88">
        <f t="shared" si="11"/>
        <v>0</v>
      </c>
      <c r="J30" s="88">
        <f t="shared" si="11"/>
        <v>0</v>
      </c>
      <c r="K30" s="88">
        <f t="shared" si="11"/>
        <v>0</v>
      </c>
      <c r="L30" s="88">
        <f t="shared" si="11"/>
        <v>0</v>
      </c>
      <c r="M30" s="88"/>
      <c r="N30" s="116">
        <f t="shared" si="2"/>
        <v>0</v>
      </c>
      <c r="O30" s="88"/>
      <c r="P30" s="88"/>
      <c r="Q30" s="88"/>
    </row>
    <row r="31" spans="1:18" ht="41.25" thickBot="1">
      <c r="A31" s="193">
        <v>211</v>
      </c>
      <c r="B31" s="43" t="s">
        <v>48</v>
      </c>
      <c r="C31" s="46" t="s">
        <v>51</v>
      </c>
      <c r="D31" s="47">
        <v>111</v>
      </c>
      <c r="E31" s="47"/>
      <c r="F31" s="154">
        <f t="shared" si="10"/>
        <v>0</v>
      </c>
      <c r="G31" s="157"/>
      <c r="H31" s="155"/>
      <c r="I31" s="75"/>
      <c r="J31" s="75"/>
      <c r="K31" s="75"/>
      <c r="L31" s="75"/>
      <c r="M31" s="75"/>
      <c r="N31" s="117">
        <f t="shared" si="2"/>
        <v>0</v>
      </c>
      <c r="O31" s="75"/>
      <c r="P31" s="75"/>
      <c r="Q31" s="75"/>
    </row>
    <row r="32" spans="1:18" ht="58.15" customHeight="1">
      <c r="A32" s="69">
        <v>212</v>
      </c>
      <c r="B32" s="43" t="s">
        <v>52</v>
      </c>
      <c r="C32" s="46" t="s">
        <v>53</v>
      </c>
      <c r="D32" s="47">
        <v>112</v>
      </c>
      <c r="E32" s="47"/>
      <c r="F32" s="74">
        <f t="shared" si="10"/>
        <v>0</v>
      </c>
      <c r="G32" s="110"/>
      <c r="H32" s="75"/>
      <c r="I32" s="75"/>
      <c r="J32" s="75"/>
      <c r="K32" s="75"/>
      <c r="L32" s="75"/>
      <c r="M32" s="75"/>
      <c r="N32" s="117">
        <f t="shared" si="2"/>
        <v>0</v>
      </c>
      <c r="O32" s="75"/>
      <c r="P32" s="75"/>
      <c r="Q32" s="75"/>
    </row>
    <row r="33" spans="1:33" ht="40.5">
      <c r="A33" s="70"/>
      <c r="B33" s="43" t="s">
        <v>55</v>
      </c>
      <c r="C33" s="46" t="s">
        <v>54</v>
      </c>
      <c r="D33" s="47">
        <v>113</v>
      </c>
      <c r="E33" s="47"/>
      <c r="F33" s="74">
        <f t="shared" si="10"/>
        <v>0</v>
      </c>
      <c r="G33" s="75"/>
      <c r="H33" s="75"/>
      <c r="I33" s="75"/>
      <c r="J33" s="75"/>
      <c r="K33" s="75"/>
      <c r="L33" s="75"/>
      <c r="M33" s="75"/>
      <c r="N33" s="117">
        <f t="shared" si="2"/>
        <v>0</v>
      </c>
      <c r="O33" s="75"/>
      <c r="P33" s="75"/>
      <c r="Q33" s="75"/>
    </row>
    <row r="34" spans="1:33" ht="65.45" customHeight="1" thickBot="1">
      <c r="A34" s="70"/>
      <c r="B34" s="43" t="s">
        <v>56</v>
      </c>
      <c r="C34" s="46" t="s">
        <v>57</v>
      </c>
      <c r="D34" s="47">
        <v>119</v>
      </c>
      <c r="E34" s="47"/>
      <c r="F34" s="74">
        <f t="shared" si="10"/>
        <v>0</v>
      </c>
      <c r="G34" s="114">
        <f>+G35+G36</f>
        <v>0</v>
      </c>
      <c r="H34" s="75">
        <f t="shared" ref="H34:L34" si="12">+H35+H36</f>
        <v>0</v>
      </c>
      <c r="I34" s="75">
        <f t="shared" si="12"/>
        <v>0</v>
      </c>
      <c r="J34" s="75">
        <f t="shared" si="12"/>
        <v>0</v>
      </c>
      <c r="K34" s="75">
        <f t="shared" si="12"/>
        <v>0</v>
      </c>
      <c r="L34" s="75">
        <f t="shared" si="12"/>
        <v>0</v>
      </c>
      <c r="M34" s="75"/>
      <c r="N34" s="117">
        <f t="shared" si="2"/>
        <v>0</v>
      </c>
      <c r="O34" s="75"/>
      <c r="P34" s="75"/>
      <c r="Q34" s="75"/>
    </row>
    <row r="35" spans="1:33" ht="41.25" thickBot="1">
      <c r="A35" s="193">
        <v>213</v>
      </c>
      <c r="B35" s="43" t="s">
        <v>59</v>
      </c>
      <c r="C35" s="46" t="s">
        <v>58</v>
      </c>
      <c r="D35" s="47">
        <v>119</v>
      </c>
      <c r="E35" s="47"/>
      <c r="F35" s="154">
        <f t="shared" si="10"/>
        <v>0</v>
      </c>
      <c r="G35" s="157"/>
      <c r="H35" s="155"/>
      <c r="I35" s="75"/>
      <c r="J35" s="75">
        <v>0</v>
      </c>
      <c r="K35" s="75"/>
      <c r="L35" s="75"/>
      <c r="M35" s="75"/>
      <c r="N35" s="117">
        <f t="shared" si="2"/>
        <v>0</v>
      </c>
      <c r="O35" s="75"/>
      <c r="P35" s="75"/>
      <c r="Q35" s="75"/>
    </row>
    <row r="36" spans="1:33" ht="28.15" customHeight="1">
      <c r="A36" s="70">
        <v>265</v>
      </c>
      <c r="B36" s="43" t="s">
        <v>60</v>
      </c>
      <c r="C36" s="46" t="s">
        <v>62</v>
      </c>
      <c r="D36" s="47">
        <v>119</v>
      </c>
      <c r="E36" s="47"/>
      <c r="F36" s="74">
        <f t="shared" si="10"/>
        <v>0</v>
      </c>
      <c r="G36" s="110"/>
      <c r="H36" s="75"/>
      <c r="I36" s="75"/>
      <c r="J36" s="75"/>
      <c r="K36" s="75"/>
      <c r="L36" s="75"/>
      <c r="M36" s="75"/>
      <c r="N36" s="117">
        <f t="shared" si="2"/>
        <v>0</v>
      </c>
      <c r="O36" s="75"/>
      <c r="P36" s="75"/>
      <c r="Q36" s="75"/>
    </row>
    <row r="37" spans="1:33" ht="43.9" customHeight="1">
      <c r="A37" s="70"/>
      <c r="B37" s="43" t="s">
        <v>61</v>
      </c>
      <c r="C37" s="62" t="s">
        <v>63</v>
      </c>
      <c r="D37" s="63">
        <v>131</v>
      </c>
      <c r="E37" s="47"/>
      <c r="F37" s="74">
        <f t="shared" si="10"/>
        <v>0</v>
      </c>
      <c r="G37" s="75"/>
      <c r="H37" s="75"/>
      <c r="I37" s="75"/>
      <c r="J37" s="75"/>
      <c r="K37" s="75"/>
      <c r="L37" s="75"/>
      <c r="M37" s="75"/>
      <c r="N37" s="117">
        <f t="shared" si="2"/>
        <v>0</v>
      </c>
      <c r="O37" s="75"/>
      <c r="P37" s="75"/>
      <c r="Q37" s="75"/>
    </row>
    <row r="38" spans="1:33" ht="48.6" customHeight="1">
      <c r="B38" s="43" t="s">
        <v>205</v>
      </c>
      <c r="C38" s="62" t="s">
        <v>64</v>
      </c>
      <c r="D38" s="63">
        <v>133</v>
      </c>
      <c r="E38" s="47"/>
      <c r="F38" s="74">
        <f t="shared" si="10"/>
        <v>0</v>
      </c>
      <c r="G38" s="75"/>
      <c r="H38" s="75"/>
      <c r="I38" s="75"/>
      <c r="J38" s="75"/>
      <c r="K38" s="75"/>
      <c r="L38" s="75"/>
      <c r="M38" s="75"/>
      <c r="N38" s="117">
        <f t="shared" si="2"/>
        <v>0</v>
      </c>
      <c r="O38" s="75"/>
      <c r="P38" s="75"/>
      <c r="Q38" s="75"/>
    </row>
    <row r="39" spans="1:33" ht="55.15" customHeight="1">
      <c r="B39" s="43" t="s">
        <v>65</v>
      </c>
      <c r="C39" s="62" t="s">
        <v>67</v>
      </c>
      <c r="D39" s="63">
        <v>134</v>
      </c>
      <c r="E39" s="47"/>
      <c r="F39" s="74">
        <f t="shared" si="10"/>
        <v>0</v>
      </c>
      <c r="G39" s="75"/>
      <c r="H39" s="75"/>
      <c r="I39" s="75"/>
      <c r="J39" s="75"/>
      <c r="K39" s="75"/>
      <c r="L39" s="75"/>
      <c r="M39" s="75"/>
      <c r="N39" s="117">
        <f t="shared" si="2"/>
        <v>0</v>
      </c>
      <c r="O39" s="75"/>
      <c r="P39" s="75"/>
      <c r="Q39" s="75"/>
    </row>
    <row r="40" spans="1:33" ht="55.15" customHeight="1">
      <c r="B40" s="43" t="s">
        <v>66</v>
      </c>
      <c r="C40" s="62" t="s">
        <v>206</v>
      </c>
      <c r="D40" s="63">
        <v>139</v>
      </c>
      <c r="E40" s="47"/>
      <c r="F40" s="74">
        <f t="shared" si="10"/>
        <v>0</v>
      </c>
      <c r="G40" s="75"/>
      <c r="H40" s="75"/>
      <c r="I40" s="75"/>
      <c r="J40" s="75"/>
      <c r="K40" s="75"/>
      <c r="L40" s="75"/>
      <c r="M40" s="75"/>
      <c r="N40" s="117">
        <f t="shared" si="2"/>
        <v>0</v>
      </c>
      <c r="O40" s="75"/>
      <c r="P40" s="75"/>
      <c r="Q40" s="75"/>
    </row>
    <row r="41" spans="1:33" ht="55.15" customHeight="1">
      <c r="B41" s="43" t="s">
        <v>68</v>
      </c>
      <c r="C41" s="62" t="s">
        <v>207</v>
      </c>
      <c r="D41" s="63">
        <v>139</v>
      </c>
      <c r="E41" s="47"/>
      <c r="F41" s="74">
        <f t="shared" si="10"/>
        <v>0</v>
      </c>
      <c r="G41" s="75"/>
      <c r="H41" s="75"/>
      <c r="I41" s="75"/>
      <c r="J41" s="75"/>
      <c r="K41" s="75"/>
      <c r="L41" s="75"/>
      <c r="M41" s="75"/>
      <c r="N41" s="117">
        <f t="shared" si="2"/>
        <v>0</v>
      </c>
      <c r="O41" s="75"/>
      <c r="P41" s="75"/>
      <c r="Q41" s="75"/>
    </row>
    <row r="42" spans="1:33" ht="29.45" customHeight="1">
      <c r="B42" s="290" t="s">
        <v>70</v>
      </c>
      <c r="C42" s="44" t="s">
        <v>69</v>
      </c>
      <c r="D42" s="45">
        <v>300</v>
      </c>
      <c r="E42" s="45"/>
      <c r="F42" s="74">
        <f t="shared" si="10"/>
        <v>0</v>
      </c>
      <c r="G42" s="74"/>
      <c r="H42" s="74"/>
      <c r="I42" s="74"/>
      <c r="J42" s="74"/>
      <c r="K42" s="74"/>
      <c r="L42" s="74"/>
      <c r="M42" s="74"/>
      <c r="N42" s="117">
        <f t="shared" si="2"/>
        <v>0</v>
      </c>
      <c r="O42" s="74"/>
      <c r="P42" s="74"/>
      <c r="Q42" s="74"/>
    </row>
    <row r="43" spans="1:33" ht="68.45" customHeight="1">
      <c r="B43" s="43" t="s">
        <v>71</v>
      </c>
      <c r="C43" s="46" t="s">
        <v>72</v>
      </c>
      <c r="D43" s="47">
        <v>320</v>
      </c>
      <c r="E43" s="47"/>
      <c r="F43" s="74">
        <f t="shared" si="10"/>
        <v>0</v>
      </c>
      <c r="H43" s="75"/>
      <c r="I43" s="75"/>
      <c r="J43" s="75"/>
      <c r="K43" s="75"/>
      <c r="L43" s="75"/>
      <c r="M43" s="75"/>
      <c r="N43" s="117">
        <f t="shared" si="2"/>
        <v>0</v>
      </c>
      <c r="O43" s="75"/>
      <c r="P43" s="75"/>
      <c r="Q43" s="75"/>
      <c r="AG43" s="31" t="s">
        <v>199</v>
      </c>
    </row>
    <row r="44" spans="1:33" ht="60.75">
      <c r="B44" s="43" t="s">
        <v>99</v>
      </c>
      <c r="C44" s="46" t="s">
        <v>73</v>
      </c>
      <c r="D44" s="47">
        <v>321</v>
      </c>
      <c r="E44" s="47"/>
      <c r="F44" s="74">
        <f>SUM(G44:N44)</f>
        <v>0</v>
      </c>
      <c r="G44" s="75"/>
      <c r="H44" s="75"/>
      <c r="I44" s="75"/>
      <c r="J44" s="75"/>
      <c r="K44" s="75"/>
      <c r="L44" s="75"/>
      <c r="M44" s="75"/>
      <c r="N44" s="117">
        <f t="shared" si="2"/>
        <v>0</v>
      </c>
      <c r="O44" s="75"/>
      <c r="P44" s="75"/>
      <c r="Q44" s="75"/>
    </row>
    <row r="45" spans="1:33" ht="56.45" customHeight="1">
      <c r="B45" s="43" t="s">
        <v>74</v>
      </c>
      <c r="C45" s="46" t="s">
        <v>75</v>
      </c>
      <c r="D45" s="47">
        <v>340</v>
      </c>
      <c r="E45" s="47"/>
      <c r="F45" s="74">
        <f t="shared" si="10"/>
        <v>0</v>
      </c>
      <c r="G45" s="75"/>
      <c r="H45" s="75"/>
      <c r="I45" s="75"/>
      <c r="J45" s="75"/>
      <c r="K45" s="75"/>
      <c r="L45" s="75"/>
      <c r="M45" s="75"/>
      <c r="N45" s="117">
        <f t="shared" si="2"/>
        <v>0</v>
      </c>
      <c r="O45" s="75"/>
      <c r="P45" s="75"/>
      <c r="Q45" s="75"/>
    </row>
    <row r="46" spans="1:33" ht="87.6" customHeight="1">
      <c r="B46" s="43" t="s">
        <v>77</v>
      </c>
      <c r="C46" s="46" t="s">
        <v>76</v>
      </c>
      <c r="D46" s="47">
        <v>350</v>
      </c>
      <c r="E46" s="47"/>
      <c r="F46" s="74">
        <f t="shared" si="10"/>
        <v>0</v>
      </c>
      <c r="G46" s="75"/>
      <c r="H46" s="75"/>
      <c r="I46" s="75"/>
      <c r="J46" s="75"/>
      <c r="K46" s="75"/>
      <c r="L46" s="75"/>
      <c r="M46" s="75"/>
      <c r="N46" s="117">
        <f t="shared" si="2"/>
        <v>0</v>
      </c>
      <c r="O46" s="75"/>
      <c r="P46" s="75"/>
      <c r="Q46" s="75"/>
    </row>
    <row r="47" spans="1:33" ht="28.9" customHeight="1">
      <c r="B47" s="43" t="s">
        <v>208</v>
      </c>
      <c r="C47" s="46" t="s">
        <v>78</v>
      </c>
      <c r="D47" s="47">
        <v>360</v>
      </c>
      <c r="E47" s="47"/>
      <c r="F47" s="74">
        <f t="shared" si="10"/>
        <v>0</v>
      </c>
      <c r="G47" s="75"/>
      <c r="H47" s="75"/>
      <c r="I47" s="75"/>
      <c r="J47" s="75"/>
      <c r="K47" s="75"/>
      <c r="L47" s="75"/>
      <c r="M47" s="75"/>
      <c r="N47" s="117">
        <f t="shared" si="2"/>
        <v>0</v>
      </c>
      <c r="O47" s="75"/>
      <c r="P47" s="75"/>
      <c r="Q47" s="75"/>
    </row>
    <row r="48" spans="1:33" ht="30" customHeight="1">
      <c r="B48" s="290" t="s">
        <v>80</v>
      </c>
      <c r="C48" s="44" t="s">
        <v>79</v>
      </c>
      <c r="D48" s="45">
        <v>850</v>
      </c>
      <c r="E48" s="45"/>
      <c r="F48" s="74">
        <f t="shared" si="10"/>
        <v>0</v>
      </c>
      <c r="G48" s="74">
        <f>+G49+G50+G51</f>
        <v>0</v>
      </c>
      <c r="H48" s="74">
        <f t="shared" ref="H48:Q48" si="13">+H49+H50+H51</f>
        <v>0</v>
      </c>
      <c r="I48" s="74"/>
      <c r="J48" s="74">
        <f t="shared" si="13"/>
        <v>0</v>
      </c>
      <c r="K48" s="74">
        <f t="shared" si="13"/>
        <v>0</v>
      </c>
      <c r="L48" s="74">
        <f t="shared" si="13"/>
        <v>0</v>
      </c>
      <c r="M48" s="74">
        <f t="shared" si="13"/>
        <v>0</v>
      </c>
      <c r="N48" s="117">
        <f t="shared" si="2"/>
        <v>0</v>
      </c>
      <c r="O48" s="74">
        <f t="shared" si="13"/>
        <v>0</v>
      </c>
      <c r="P48" s="74">
        <f t="shared" si="13"/>
        <v>0</v>
      </c>
      <c r="Q48" s="74">
        <f t="shared" si="13"/>
        <v>0</v>
      </c>
    </row>
    <row r="49" spans="1:23" ht="40.5">
      <c r="A49" s="72">
        <v>290</v>
      </c>
      <c r="B49" s="43" t="s">
        <v>81</v>
      </c>
      <c r="C49" s="46" t="s">
        <v>82</v>
      </c>
      <c r="D49" s="47">
        <v>851</v>
      </c>
      <c r="E49" s="47"/>
      <c r="F49" s="74">
        <f t="shared" si="10"/>
        <v>0</v>
      </c>
      <c r="G49" s="75"/>
      <c r="H49" s="75"/>
      <c r="I49" s="75"/>
      <c r="J49" s="75"/>
      <c r="K49" s="75"/>
      <c r="L49" s="75"/>
      <c r="M49" s="75"/>
      <c r="N49" s="117">
        <f t="shared" si="2"/>
        <v>0</v>
      </c>
      <c r="O49" s="75"/>
      <c r="P49" s="75"/>
      <c r="Q49" s="75"/>
    </row>
    <row r="50" spans="1:23" ht="61.9" customHeight="1">
      <c r="A50" s="59"/>
      <c r="B50" s="43" t="s">
        <v>84</v>
      </c>
      <c r="C50" s="46" t="s">
        <v>83</v>
      </c>
      <c r="D50" s="47">
        <v>852</v>
      </c>
      <c r="E50" s="47"/>
      <c r="F50" s="74">
        <f t="shared" si="10"/>
        <v>0</v>
      </c>
      <c r="G50" s="75"/>
      <c r="H50" s="75">
        <v>0</v>
      </c>
      <c r="I50" s="75"/>
      <c r="J50" s="75"/>
      <c r="K50" s="75"/>
      <c r="L50" s="75"/>
      <c r="M50" s="75"/>
      <c r="N50" s="117">
        <f t="shared" si="2"/>
        <v>0</v>
      </c>
      <c r="O50" s="75"/>
      <c r="P50" s="75"/>
      <c r="Q50" s="75"/>
    </row>
    <row r="51" spans="1:23" ht="50.45" customHeight="1">
      <c r="B51" s="43" t="s">
        <v>85</v>
      </c>
      <c r="C51" s="46" t="s">
        <v>86</v>
      </c>
      <c r="D51" s="47">
        <v>853</v>
      </c>
      <c r="E51" s="47"/>
      <c r="F51" s="74">
        <f t="shared" si="10"/>
        <v>0</v>
      </c>
      <c r="G51" s="75"/>
      <c r="H51" s="75"/>
      <c r="I51" s="75"/>
      <c r="J51" s="75"/>
      <c r="K51" s="75"/>
      <c r="L51" s="75"/>
      <c r="M51" s="75"/>
      <c r="N51" s="117">
        <f t="shared" si="2"/>
        <v>0</v>
      </c>
      <c r="O51" s="75"/>
      <c r="P51" s="75"/>
      <c r="Q51" s="75"/>
    </row>
    <row r="52" spans="1:23" ht="44.45" customHeight="1">
      <c r="B52" s="290" t="s">
        <v>88</v>
      </c>
      <c r="C52" s="44" t="s">
        <v>87</v>
      </c>
      <c r="D52" s="45" t="s">
        <v>19</v>
      </c>
      <c r="E52" s="45"/>
      <c r="F52" s="74">
        <f t="shared" si="10"/>
        <v>0</v>
      </c>
      <c r="G52" s="74">
        <f>+G57+G56+G58</f>
        <v>0</v>
      </c>
      <c r="H52" s="74">
        <f t="shared" ref="H52:Q52" si="14">+H57+H56+H58</f>
        <v>0</v>
      </c>
      <c r="I52" s="74"/>
      <c r="J52" s="74">
        <f t="shared" si="14"/>
        <v>0</v>
      </c>
      <c r="K52" s="74">
        <f t="shared" si="14"/>
        <v>0</v>
      </c>
      <c r="L52" s="74">
        <f t="shared" si="14"/>
        <v>0</v>
      </c>
      <c r="M52" s="74">
        <f t="shared" si="14"/>
        <v>0</v>
      </c>
      <c r="N52" s="117">
        <f t="shared" si="2"/>
        <v>0</v>
      </c>
      <c r="O52" s="74">
        <f t="shared" si="14"/>
        <v>0</v>
      </c>
      <c r="P52" s="74">
        <f t="shared" si="14"/>
        <v>0</v>
      </c>
      <c r="Q52" s="74">
        <f t="shared" si="14"/>
        <v>0</v>
      </c>
    </row>
    <row r="53" spans="1:23" ht="44.45" customHeight="1">
      <c r="B53" s="43" t="s">
        <v>209</v>
      </c>
      <c r="C53" s="62" t="s">
        <v>89</v>
      </c>
      <c r="D53" s="63">
        <v>613</v>
      </c>
      <c r="E53" s="45"/>
      <c r="F53" s="74">
        <f t="shared" si="10"/>
        <v>0</v>
      </c>
      <c r="G53" s="74"/>
      <c r="H53" s="74"/>
      <c r="I53" s="74"/>
      <c r="J53" s="74"/>
      <c r="K53" s="74"/>
      <c r="L53" s="74"/>
      <c r="M53" s="74"/>
      <c r="N53" s="117">
        <f t="shared" si="2"/>
        <v>0</v>
      </c>
      <c r="O53" s="74"/>
      <c r="P53" s="74"/>
      <c r="Q53" s="74"/>
    </row>
    <row r="54" spans="1:23" ht="44.45" customHeight="1">
      <c r="B54" s="43" t="s">
        <v>210</v>
      </c>
      <c r="C54" s="62" t="s">
        <v>90</v>
      </c>
      <c r="D54" s="63">
        <v>623</v>
      </c>
      <c r="E54" s="45"/>
      <c r="F54" s="74">
        <f t="shared" si="10"/>
        <v>0</v>
      </c>
      <c r="G54" s="74"/>
      <c r="H54" s="74"/>
      <c r="I54" s="74"/>
      <c r="J54" s="74"/>
      <c r="K54" s="74"/>
      <c r="L54" s="74"/>
      <c r="M54" s="74"/>
      <c r="N54" s="117">
        <f t="shared" si="2"/>
        <v>0</v>
      </c>
      <c r="O54" s="74"/>
      <c r="P54" s="74"/>
      <c r="Q54" s="74"/>
    </row>
    <row r="55" spans="1:23" ht="44.45" customHeight="1">
      <c r="B55" s="43" t="s">
        <v>211</v>
      </c>
      <c r="C55" s="62" t="s">
        <v>93</v>
      </c>
      <c r="D55" s="63">
        <v>634</v>
      </c>
      <c r="E55" s="45"/>
      <c r="F55" s="74">
        <f t="shared" si="10"/>
        <v>0</v>
      </c>
      <c r="G55" s="74"/>
      <c r="H55" s="74"/>
      <c r="I55" s="74"/>
      <c r="J55" s="74"/>
      <c r="K55" s="74"/>
      <c r="L55" s="74"/>
      <c r="M55" s="74"/>
      <c r="N55" s="117">
        <f t="shared" si="2"/>
        <v>0</v>
      </c>
      <c r="O55" s="74"/>
      <c r="P55" s="74"/>
      <c r="Q55" s="74"/>
    </row>
    <row r="56" spans="1:23" ht="43.15" customHeight="1">
      <c r="B56" s="43" t="s">
        <v>212</v>
      </c>
      <c r="C56" s="62" t="s">
        <v>213</v>
      </c>
      <c r="D56" s="63">
        <v>810</v>
      </c>
      <c r="E56" s="47"/>
      <c r="F56" s="74">
        <f t="shared" si="10"/>
        <v>0</v>
      </c>
      <c r="G56" s="75"/>
      <c r="H56" s="75"/>
      <c r="I56" s="75"/>
      <c r="J56" s="75"/>
      <c r="K56" s="75"/>
      <c r="L56" s="75"/>
      <c r="M56" s="75"/>
      <c r="N56" s="117">
        <f t="shared" si="2"/>
        <v>0</v>
      </c>
      <c r="O56" s="75"/>
      <c r="P56" s="75"/>
      <c r="Q56" s="75"/>
    </row>
    <row r="57" spans="1:23" ht="30" customHeight="1">
      <c r="B57" s="43" t="s">
        <v>91</v>
      </c>
      <c r="C57" s="62" t="s">
        <v>214</v>
      </c>
      <c r="D57" s="63">
        <v>862</v>
      </c>
      <c r="E57" s="47"/>
      <c r="F57" s="74">
        <f t="shared" si="10"/>
        <v>0</v>
      </c>
      <c r="G57" s="75"/>
      <c r="H57" s="75"/>
      <c r="I57" s="75"/>
      <c r="J57" s="75"/>
      <c r="K57" s="75"/>
      <c r="L57" s="75"/>
      <c r="M57" s="75"/>
      <c r="N57" s="117">
        <f t="shared" si="2"/>
        <v>0</v>
      </c>
      <c r="O57" s="75"/>
      <c r="P57" s="75"/>
      <c r="Q57" s="75"/>
    </row>
    <row r="58" spans="1:23" ht="60.75">
      <c r="B58" s="43" t="s">
        <v>92</v>
      </c>
      <c r="C58" s="62" t="s">
        <v>215</v>
      </c>
      <c r="D58" s="63">
        <v>863</v>
      </c>
      <c r="E58" s="47"/>
      <c r="F58" s="74">
        <f t="shared" si="10"/>
        <v>0</v>
      </c>
      <c r="G58" s="75"/>
      <c r="H58" s="75"/>
      <c r="I58" s="75"/>
      <c r="J58" s="75"/>
      <c r="K58" s="75"/>
      <c r="L58" s="75"/>
      <c r="M58" s="75"/>
      <c r="N58" s="117">
        <f t="shared" si="2"/>
        <v>0</v>
      </c>
      <c r="O58" s="75"/>
      <c r="P58" s="75"/>
      <c r="Q58" s="75"/>
    </row>
    <row r="59" spans="1:23" ht="41.45" customHeight="1">
      <c r="B59" s="290" t="s">
        <v>95</v>
      </c>
      <c r="C59" s="44" t="s">
        <v>96</v>
      </c>
      <c r="D59" s="45" t="s">
        <v>19</v>
      </c>
      <c r="E59" s="45"/>
      <c r="F59" s="74">
        <f t="shared" si="10"/>
        <v>0</v>
      </c>
      <c r="G59" s="74">
        <f>+G60</f>
        <v>0</v>
      </c>
      <c r="H59" s="74">
        <f t="shared" ref="H59:Q59" si="15">+H60</f>
        <v>0</v>
      </c>
      <c r="I59" s="74"/>
      <c r="J59" s="74">
        <f t="shared" si="15"/>
        <v>0</v>
      </c>
      <c r="K59" s="74">
        <f t="shared" si="15"/>
        <v>0</v>
      </c>
      <c r="L59" s="74">
        <f t="shared" si="15"/>
        <v>0</v>
      </c>
      <c r="M59" s="74">
        <f t="shared" si="15"/>
        <v>0</v>
      </c>
      <c r="N59" s="117">
        <f t="shared" si="2"/>
        <v>0</v>
      </c>
      <c r="O59" s="74">
        <f t="shared" si="15"/>
        <v>0</v>
      </c>
      <c r="P59" s="74">
        <f t="shared" si="15"/>
        <v>0</v>
      </c>
      <c r="Q59" s="74">
        <f t="shared" si="15"/>
        <v>0</v>
      </c>
    </row>
    <row r="60" spans="1:23" ht="66.599999999999994" customHeight="1" thickBot="1">
      <c r="B60" s="111" t="s">
        <v>98</v>
      </c>
      <c r="C60" s="112" t="s">
        <v>97</v>
      </c>
      <c r="D60" s="113">
        <v>831</v>
      </c>
      <c r="E60" s="113"/>
      <c r="F60" s="79">
        <f t="shared" si="10"/>
        <v>0</v>
      </c>
      <c r="G60" s="114"/>
      <c r="H60" s="114"/>
      <c r="I60" s="114"/>
      <c r="J60" s="114"/>
      <c r="K60" s="114"/>
      <c r="L60" s="114"/>
      <c r="M60" s="114"/>
      <c r="N60" s="118">
        <f t="shared" si="2"/>
        <v>0</v>
      </c>
      <c r="O60" s="114"/>
      <c r="P60" s="114"/>
      <c r="Q60" s="114"/>
      <c r="R60" s="181">
        <v>290</v>
      </c>
      <c r="S60" s="121"/>
      <c r="T60" s="135">
        <f>H50</f>
        <v>0</v>
      </c>
      <c r="U60" s="122"/>
      <c r="V60" s="135"/>
      <c r="W60" s="122"/>
    </row>
    <row r="61" spans="1:23" s="189" customFormat="1" ht="46.15" customHeight="1" thickBot="1">
      <c r="B61" s="184" t="s">
        <v>100</v>
      </c>
      <c r="C61" s="185" t="s">
        <v>94</v>
      </c>
      <c r="D61" s="186" t="s">
        <v>19</v>
      </c>
      <c r="E61" s="186"/>
      <c r="F61" s="187">
        <f>SUM(G61:N61)</f>
        <v>0</v>
      </c>
      <c r="G61" s="187">
        <f>+G62+G63+G64+G65+G73</f>
        <v>0</v>
      </c>
      <c r="H61" s="187">
        <f t="shared" ref="H61:M61" si="16">+H62+H63+H64+H65+H73</f>
        <v>0</v>
      </c>
      <c r="I61" s="187">
        <f t="shared" si="16"/>
        <v>0</v>
      </c>
      <c r="J61" s="187">
        <f t="shared" si="16"/>
        <v>0</v>
      </c>
      <c r="K61" s="187">
        <f t="shared" si="16"/>
        <v>0</v>
      </c>
      <c r="L61" s="187">
        <f t="shared" si="16"/>
        <v>0</v>
      </c>
      <c r="M61" s="187">
        <f t="shared" si="16"/>
        <v>0</v>
      </c>
      <c r="N61" s="187">
        <f>Q61+P61+O61</f>
        <v>0</v>
      </c>
      <c r="O61" s="187">
        <f t="shared" ref="O61:Q61" si="17">+O62+O63+O64+O65+O73</f>
        <v>0</v>
      </c>
      <c r="P61" s="187">
        <f t="shared" si="17"/>
        <v>0</v>
      </c>
      <c r="Q61" s="187">
        <f t="shared" si="17"/>
        <v>0</v>
      </c>
      <c r="R61" s="188"/>
      <c r="S61" s="190"/>
    </row>
    <row r="62" spans="1:23" ht="66.599999999999994" customHeight="1" thickBot="1">
      <c r="B62" s="136" t="s">
        <v>261</v>
      </c>
      <c r="C62" s="137" t="s">
        <v>101</v>
      </c>
      <c r="D62" s="138">
        <v>241</v>
      </c>
      <c r="E62" s="138"/>
      <c r="F62" s="88">
        <f t="shared" si="10"/>
        <v>0</v>
      </c>
      <c r="G62" s="110"/>
      <c r="H62" s="110"/>
      <c r="I62" s="110"/>
      <c r="J62" s="110"/>
      <c r="K62" s="110"/>
      <c r="L62" s="110"/>
      <c r="M62" s="110"/>
      <c r="N62" s="116">
        <f t="shared" ref="N62:N69" si="18">Q62+P62+O62</f>
        <v>0</v>
      </c>
      <c r="O62" s="110"/>
      <c r="P62" s="110"/>
      <c r="Q62" s="212"/>
      <c r="R62" s="216"/>
      <c r="S62" s="205" t="s">
        <v>278</v>
      </c>
      <c r="T62" s="197" t="s">
        <v>273</v>
      </c>
      <c r="U62" s="198" t="s">
        <v>276</v>
      </c>
      <c r="V62" s="194" t="s">
        <v>195</v>
      </c>
      <c r="W62" s="80" t="s">
        <v>277</v>
      </c>
    </row>
    <row r="63" spans="1:23" ht="45" customHeight="1">
      <c r="B63" s="139"/>
      <c r="C63" s="140"/>
      <c r="D63" s="141"/>
      <c r="E63" s="141"/>
      <c r="F63" s="74"/>
      <c r="G63" s="75"/>
      <c r="H63" s="75"/>
      <c r="I63" s="75"/>
      <c r="J63" s="75"/>
      <c r="K63" s="75"/>
      <c r="L63" s="75"/>
      <c r="M63" s="75"/>
      <c r="N63" s="117"/>
      <c r="O63" s="75"/>
      <c r="P63" s="75"/>
      <c r="Q63" s="213"/>
      <c r="R63" s="217">
        <v>221</v>
      </c>
      <c r="S63" s="206"/>
      <c r="T63" s="199"/>
      <c r="U63" s="200"/>
      <c r="V63" s="208"/>
      <c r="W63" s="81"/>
    </row>
    <row r="64" spans="1:23" ht="45" customHeight="1" thickBot="1">
      <c r="B64" s="142" t="s">
        <v>103</v>
      </c>
      <c r="C64" s="143" t="s">
        <v>102</v>
      </c>
      <c r="D64" s="144">
        <v>243</v>
      </c>
      <c r="E64" s="144"/>
      <c r="F64" s="79">
        <f t="shared" si="10"/>
        <v>0</v>
      </c>
      <c r="G64" s="114"/>
      <c r="H64" s="114"/>
      <c r="I64" s="114"/>
      <c r="J64" s="114"/>
      <c r="K64" s="114"/>
      <c r="L64" s="114"/>
      <c r="M64" s="114"/>
      <c r="N64" s="118">
        <f t="shared" si="18"/>
        <v>0</v>
      </c>
      <c r="O64" s="114"/>
      <c r="P64" s="114"/>
      <c r="Q64" s="214"/>
      <c r="R64" s="217" t="s">
        <v>274</v>
      </c>
      <c r="S64" s="206"/>
      <c r="T64" s="199"/>
      <c r="U64" s="200"/>
      <c r="V64" s="201"/>
      <c r="W64" s="81"/>
    </row>
    <row r="65" spans="1:25" ht="46.15" customHeight="1" thickBot="1">
      <c r="A65" s="68" t="s">
        <v>201</v>
      </c>
      <c r="B65" s="191" t="s">
        <v>104</v>
      </c>
      <c r="C65" s="192" t="s">
        <v>105</v>
      </c>
      <c r="D65" s="145">
        <v>244</v>
      </c>
      <c r="E65" s="145"/>
      <c r="F65" s="115">
        <f>SUM(G65:N65)</f>
        <v>0</v>
      </c>
      <c r="G65" s="115">
        <f>S71</f>
        <v>0</v>
      </c>
      <c r="H65" s="115">
        <f>T71</f>
        <v>0</v>
      </c>
      <c r="I65" s="115">
        <v>0</v>
      </c>
      <c r="J65" s="115">
        <f>U71</f>
        <v>0</v>
      </c>
      <c r="K65" s="115">
        <v>0</v>
      </c>
      <c r="L65" s="115">
        <v>0</v>
      </c>
      <c r="M65" s="115">
        <v>0</v>
      </c>
      <c r="N65" s="119">
        <f t="shared" si="18"/>
        <v>0</v>
      </c>
      <c r="O65" s="115">
        <f>U71</f>
        <v>0</v>
      </c>
      <c r="P65" s="115">
        <f>W71</f>
        <v>0</v>
      </c>
      <c r="Q65" s="215">
        <f>V71</f>
        <v>0</v>
      </c>
      <c r="R65" s="217">
        <v>225</v>
      </c>
      <c r="S65" s="206"/>
      <c r="T65" s="199"/>
      <c r="U65" s="200"/>
      <c r="V65" s="201"/>
      <c r="W65" s="81"/>
    </row>
    <row r="66" spans="1:25" ht="43.9" customHeight="1">
      <c r="B66" s="146" t="s">
        <v>125</v>
      </c>
      <c r="C66" s="137" t="s">
        <v>126</v>
      </c>
      <c r="D66" s="138">
        <v>244</v>
      </c>
      <c r="E66" s="138"/>
      <c r="F66" s="88">
        <f t="shared" si="10"/>
        <v>0</v>
      </c>
      <c r="G66" s="110">
        <f>+G68+G69+G70</f>
        <v>0</v>
      </c>
      <c r="H66" s="110">
        <f>+H68+H69+H70</f>
        <v>0</v>
      </c>
      <c r="I66" s="110"/>
      <c r="J66" s="110">
        <f t="shared" ref="J66:Q66" si="19">+J68+J69+J70</f>
        <v>0</v>
      </c>
      <c r="K66" s="110">
        <f t="shared" si="19"/>
        <v>0</v>
      </c>
      <c r="L66" s="110">
        <f t="shared" si="19"/>
        <v>0</v>
      </c>
      <c r="M66" s="110">
        <f t="shared" si="19"/>
        <v>0</v>
      </c>
      <c r="N66" s="116">
        <f t="shared" si="18"/>
        <v>0</v>
      </c>
      <c r="O66" s="110">
        <f>+O68+O69+O70</f>
        <v>0</v>
      </c>
      <c r="P66" s="110">
        <f t="shared" si="19"/>
        <v>0</v>
      </c>
      <c r="Q66" s="212">
        <f t="shared" si="19"/>
        <v>0</v>
      </c>
      <c r="R66" s="217">
        <v>226</v>
      </c>
      <c r="S66" s="206"/>
      <c r="T66" s="201"/>
      <c r="U66" s="202"/>
      <c r="V66" s="201"/>
      <c r="W66" s="81"/>
    </row>
    <row r="67" spans="1:25" ht="30.6" customHeight="1">
      <c r="B67" s="147" t="s">
        <v>121</v>
      </c>
      <c r="C67" s="140"/>
      <c r="D67" s="141"/>
      <c r="E67" s="141"/>
      <c r="F67" s="74">
        <f t="shared" si="10"/>
        <v>0</v>
      </c>
      <c r="G67" s="75"/>
      <c r="H67" s="75"/>
      <c r="I67" s="75"/>
      <c r="J67" s="75"/>
      <c r="K67" s="75"/>
      <c r="L67" s="75"/>
      <c r="M67" s="75"/>
      <c r="N67" s="117">
        <f t="shared" si="18"/>
        <v>0</v>
      </c>
      <c r="O67" s="75"/>
      <c r="P67" s="75"/>
      <c r="Q67" s="213"/>
      <c r="R67" s="217">
        <v>310</v>
      </c>
      <c r="S67" s="206"/>
      <c r="T67" s="199"/>
      <c r="U67" s="200"/>
      <c r="V67" s="201"/>
      <c r="W67" s="81"/>
    </row>
    <row r="68" spans="1:25" ht="29.45" customHeight="1">
      <c r="A68" s="69">
        <v>310</v>
      </c>
      <c r="B68" s="147" t="s">
        <v>123</v>
      </c>
      <c r="C68" s="140" t="s">
        <v>127</v>
      </c>
      <c r="D68" s="141">
        <v>244</v>
      </c>
      <c r="E68" s="141"/>
      <c r="F68" s="74">
        <f t="shared" si="10"/>
        <v>0</v>
      </c>
      <c r="G68" s="75">
        <f>S67</f>
        <v>0</v>
      </c>
      <c r="H68" s="75"/>
      <c r="I68" s="75"/>
      <c r="J68" s="75">
        <f>U67</f>
        <v>0</v>
      </c>
      <c r="K68" s="75"/>
      <c r="L68" s="75"/>
      <c r="M68" s="75"/>
      <c r="N68" s="117">
        <f t="shared" si="18"/>
        <v>0</v>
      </c>
      <c r="O68" s="75">
        <f>U67</f>
        <v>0</v>
      </c>
      <c r="P68" s="75">
        <f>W67</f>
        <v>0</v>
      </c>
      <c r="Q68" s="213">
        <f>V67</f>
        <v>0</v>
      </c>
      <c r="R68" s="217">
        <v>340</v>
      </c>
      <c r="S68" s="206"/>
      <c r="T68" s="199"/>
      <c r="U68" s="200"/>
      <c r="V68" s="201">
        <v>0</v>
      </c>
      <c r="W68" s="82"/>
    </row>
    <row r="69" spans="1:25" ht="29.45" customHeight="1" thickBot="1">
      <c r="A69" s="70"/>
      <c r="B69" s="147" t="s">
        <v>124</v>
      </c>
      <c r="C69" s="140" t="s">
        <v>128</v>
      </c>
      <c r="D69" s="141">
        <v>244</v>
      </c>
      <c r="E69" s="141"/>
      <c r="F69" s="74">
        <f t="shared" si="10"/>
        <v>0</v>
      </c>
      <c r="G69" s="75"/>
      <c r="H69" s="75"/>
      <c r="I69" s="75"/>
      <c r="J69" s="75"/>
      <c r="K69" s="75"/>
      <c r="L69" s="75"/>
      <c r="M69" s="75"/>
      <c r="N69" s="117">
        <f t="shared" si="18"/>
        <v>0</v>
      </c>
      <c r="O69" s="75"/>
      <c r="P69" s="75"/>
      <c r="Q69" s="213"/>
      <c r="R69" s="217">
        <v>342</v>
      </c>
      <c r="S69" s="206"/>
      <c r="T69" s="201"/>
      <c r="U69" s="202"/>
      <c r="V69" s="209">
        <v>0</v>
      </c>
      <c r="W69" s="83"/>
    </row>
    <row r="70" spans="1:25" ht="48" customHeight="1" thickBot="1">
      <c r="A70" s="69">
        <v>340</v>
      </c>
      <c r="B70" s="432" t="s">
        <v>312</v>
      </c>
      <c r="C70" s="423" t="s">
        <v>129</v>
      </c>
      <c r="D70" s="433">
        <v>244</v>
      </c>
      <c r="E70" s="141"/>
      <c r="F70" s="74">
        <f t="shared" si="10"/>
        <v>0</v>
      </c>
      <c r="G70" s="75">
        <f>S68</f>
        <v>0</v>
      </c>
      <c r="H70" s="75">
        <f>T68</f>
        <v>0</v>
      </c>
      <c r="I70" s="75"/>
      <c r="J70" s="75">
        <f>U68</f>
        <v>0</v>
      </c>
      <c r="K70" s="74"/>
      <c r="L70" s="74"/>
      <c r="M70" s="74"/>
      <c r="N70" s="117">
        <f>Q70+P70+O70</f>
        <v>0</v>
      </c>
      <c r="O70" s="75">
        <f>U68</f>
        <v>0</v>
      </c>
      <c r="P70" s="75">
        <f>W68</f>
        <v>0</v>
      </c>
      <c r="Q70" s="213">
        <f>V68</f>
        <v>0</v>
      </c>
      <c r="R70" s="217" t="s">
        <v>275</v>
      </c>
      <c r="S70" s="206"/>
      <c r="T70" s="201"/>
      <c r="U70" s="202"/>
      <c r="V70" s="196">
        <v>0</v>
      </c>
      <c r="W70" s="195"/>
      <c r="X70" s="562">
        <f>S71+T71+V71</f>
        <v>0</v>
      </c>
      <c r="Y70" s="563"/>
    </row>
    <row r="71" spans="1:25" ht="40.9" customHeight="1" thickBot="1">
      <c r="A71" s="69" t="s">
        <v>244</v>
      </c>
      <c r="B71" s="432" t="s">
        <v>313</v>
      </c>
      <c r="C71" s="423" t="s">
        <v>314</v>
      </c>
      <c r="D71" s="433">
        <v>244</v>
      </c>
      <c r="E71" s="141"/>
      <c r="F71" s="74">
        <f t="shared" si="10"/>
        <v>0</v>
      </c>
      <c r="G71" s="75">
        <f>S69</f>
        <v>0</v>
      </c>
      <c r="H71" s="75">
        <f>T69</f>
        <v>0</v>
      </c>
      <c r="I71" s="75"/>
      <c r="J71" s="75"/>
      <c r="K71" s="75"/>
      <c r="L71" s="75"/>
      <c r="M71" s="75"/>
      <c r="N71" s="117">
        <f t="shared" ref="N71:N83" si="20">Q71+P71+O71</f>
        <v>0</v>
      </c>
      <c r="O71" s="75"/>
      <c r="P71" s="75"/>
      <c r="Q71" s="213"/>
      <c r="R71" s="218"/>
      <c r="S71" s="207">
        <f>S63+S64+S65+S66+S67+S68</f>
        <v>0</v>
      </c>
      <c r="T71" s="203">
        <f>T63+T64+T65+T66+T67+T68</f>
        <v>0</v>
      </c>
      <c r="U71" s="204">
        <f t="shared" ref="U71:W71" si="21">U63+U64+U65+U66+U67+U68</f>
        <v>0</v>
      </c>
      <c r="V71" s="210">
        <f t="shared" si="21"/>
        <v>0</v>
      </c>
      <c r="W71" s="211">
        <f t="shared" si="21"/>
        <v>0</v>
      </c>
    </row>
    <row r="72" spans="1:25" ht="46.15" customHeight="1">
      <c r="A72" s="69"/>
      <c r="B72" s="148" t="s">
        <v>255</v>
      </c>
      <c r="C72" s="149" t="s">
        <v>122</v>
      </c>
      <c r="D72" s="150">
        <v>246</v>
      </c>
      <c r="E72" s="141"/>
      <c r="F72" s="74">
        <f t="shared" si="10"/>
        <v>0</v>
      </c>
      <c r="G72" s="75"/>
      <c r="H72" s="75"/>
      <c r="I72" s="75"/>
      <c r="J72" s="75"/>
      <c r="K72" s="75"/>
      <c r="L72" s="75"/>
      <c r="M72" s="75"/>
      <c r="N72" s="117">
        <f t="shared" si="20"/>
        <v>0</v>
      </c>
      <c r="O72" s="75"/>
      <c r="P72" s="75"/>
      <c r="Q72" s="75"/>
      <c r="S72" s="65"/>
      <c r="T72" s="183">
        <f>T71+T60</f>
        <v>0</v>
      </c>
      <c r="U72" s="65"/>
      <c r="V72" s="65"/>
      <c r="W72" s="65"/>
    </row>
    <row r="73" spans="1:25" ht="29.45" customHeight="1">
      <c r="A73" s="69">
        <v>223</v>
      </c>
      <c r="B73" s="148" t="s">
        <v>256</v>
      </c>
      <c r="C73" s="149" t="s">
        <v>257</v>
      </c>
      <c r="D73" s="150">
        <v>247</v>
      </c>
      <c r="E73" s="141"/>
      <c r="F73" s="74">
        <f t="shared" si="10"/>
        <v>0</v>
      </c>
      <c r="G73" s="75">
        <f>S70</f>
        <v>0</v>
      </c>
      <c r="H73" s="75">
        <f>T70</f>
        <v>0</v>
      </c>
      <c r="I73" s="75"/>
      <c r="J73" s="75"/>
      <c r="K73" s="75"/>
      <c r="L73" s="75"/>
      <c r="M73" s="75"/>
      <c r="N73" s="117">
        <f t="shared" si="20"/>
        <v>0</v>
      </c>
      <c r="O73" s="75"/>
      <c r="P73" s="75"/>
      <c r="Q73" s="75"/>
      <c r="S73" s="65"/>
      <c r="T73" s="65"/>
      <c r="U73" s="65"/>
      <c r="V73" s="65"/>
      <c r="W73" s="65"/>
    </row>
    <row r="74" spans="1:25" ht="45" customHeight="1">
      <c r="B74" s="151" t="s">
        <v>120</v>
      </c>
      <c r="C74" s="140" t="s">
        <v>258</v>
      </c>
      <c r="D74" s="152">
        <v>400</v>
      </c>
      <c r="E74" s="141"/>
      <c r="F74" s="74">
        <f t="shared" si="10"/>
        <v>0</v>
      </c>
      <c r="G74" s="75"/>
      <c r="H74" s="75"/>
      <c r="I74" s="75"/>
      <c r="J74" s="75"/>
      <c r="K74" s="75"/>
      <c r="L74" s="75"/>
      <c r="M74" s="75"/>
      <c r="N74" s="117">
        <f t="shared" si="20"/>
        <v>0</v>
      </c>
      <c r="O74" s="75"/>
      <c r="P74" s="75"/>
      <c r="Q74" s="75"/>
      <c r="S74" s="65"/>
      <c r="T74" s="65"/>
      <c r="U74" s="65"/>
      <c r="V74" s="65"/>
      <c r="W74" s="65"/>
    </row>
    <row r="75" spans="1:25" ht="65.45" customHeight="1">
      <c r="B75" s="153" t="s">
        <v>106</v>
      </c>
      <c r="C75" s="140" t="s">
        <v>259</v>
      </c>
      <c r="D75" s="152">
        <v>406</v>
      </c>
      <c r="E75" s="141"/>
      <c r="F75" s="74">
        <f t="shared" si="10"/>
        <v>0</v>
      </c>
      <c r="G75" s="75"/>
      <c r="H75" s="75"/>
      <c r="I75" s="75"/>
      <c r="J75" s="75"/>
      <c r="K75" s="75"/>
      <c r="L75" s="75"/>
      <c r="M75" s="75"/>
      <c r="N75" s="117">
        <f t="shared" si="20"/>
        <v>0</v>
      </c>
      <c r="O75" s="75"/>
      <c r="P75" s="75"/>
      <c r="Q75" s="75"/>
      <c r="S75" s="65"/>
      <c r="T75" s="65"/>
      <c r="U75" s="131"/>
      <c r="V75" s="133">
        <f>V71+Q50+Q51</f>
        <v>0</v>
      </c>
      <c r="W75" s="134" t="s">
        <v>247</v>
      </c>
    </row>
    <row r="76" spans="1:25" ht="70.900000000000006" customHeight="1">
      <c r="B76" s="153" t="s">
        <v>107</v>
      </c>
      <c r="C76" s="140" t="s">
        <v>260</v>
      </c>
      <c r="D76" s="152">
        <v>407</v>
      </c>
      <c r="E76" s="141"/>
      <c r="F76" s="74">
        <f t="shared" si="10"/>
        <v>0</v>
      </c>
      <c r="G76" s="75"/>
      <c r="H76" s="75"/>
      <c r="I76" s="75"/>
      <c r="J76" s="75"/>
      <c r="K76" s="75"/>
      <c r="L76" s="75"/>
      <c r="M76" s="75"/>
      <c r="N76" s="117">
        <f t="shared" si="20"/>
        <v>0</v>
      </c>
      <c r="O76" s="75"/>
      <c r="P76" s="75"/>
      <c r="Q76" s="75"/>
      <c r="U76" s="73"/>
      <c r="V76" s="132"/>
    </row>
    <row r="77" spans="1:25" ht="36.6" customHeight="1">
      <c r="B77" s="139" t="s">
        <v>280</v>
      </c>
      <c r="C77" s="140" t="s">
        <v>281</v>
      </c>
      <c r="D77" s="141">
        <v>880</v>
      </c>
      <c r="E77" s="141"/>
      <c r="F77" s="74">
        <f t="shared" si="10"/>
        <v>0</v>
      </c>
      <c r="G77" s="75"/>
      <c r="H77" s="75"/>
      <c r="I77" s="75"/>
      <c r="J77" s="75"/>
      <c r="K77" s="75"/>
      <c r="L77" s="75"/>
      <c r="M77" s="75"/>
      <c r="N77" s="117">
        <f t="shared" si="20"/>
        <v>0</v>
      </c>
      <c r="O77" s="75"/>
      <c r="P77" s="75"/>
      <c r="Q77" s="75"/>
      <c r="U77" s="73"/>
      <c r="V77" s="132"/>
    </row>
    <row r="78" spans="1:25" ht="29.45" customHeight="1">
      <c r="B78" s="174" t="s">
        <v>108</v>
      </c>
      <c r="C78" s="175" t="s">
        <v>109</v>
      </c>
      <c r="D78" s="176">
        <v>100</v>
      </c>
      <c r="E78" s="45"/>
      <c r="F78" s="74">
        <f t="shared" si="10"/>
        <v>0</v>
      </c>
      <c r="G78" s="74"/>
      <c r="H78" s="74"/>
      <c r="I78" s="74"/>
      <c r="J78" s="74"/>
      <c r="K78" s="74"/>
      <c r="L78" s="74"/>
      <c r="M78" s="74"/>
      <c r="N78" s="117">
        <f t="shared" si="20"/>
        <v>0</v>
      </c>
      <c r="O78" s="74"/>
      <c r="P78" s="74"/>
      <c r="Q78" s="74"/>
    </row>
    <row r="79" spans="1:25" ht="49.15" customHeight="1">
      <c r="B79" s="43" t="s">
        <v>111</v>
      </c>
      <c r="C79" s="46" t="s">
        <v>110</v>
      </c>
      <c r="D79" s="47"/>
      <c r="E79" s="47"/>
      <c r="F79" s="74">
        <f t="shared" si="10"/>
        <v>0</v>
      </c>
      <c r="G79" s="75"/>
      <c r="H79" s="75"/>
      <c r="I79" s="75"/>
      <c r="J79" s="75"/>
      <c r="K79" s="75"/>
      <c r="L79" s="75"/>
      <c r="M79" s="75"/>
      <c r="N79" s="117">
        <f t="shared" si="20"/>
        <v>0</v>
      </c>
      <c r="O79" s="75"/>
      <c r="P79" s="75"/>
      <c r="Q79" s="75"/>
    </row>
    <row r="80" spans="1:25" ht="29.45" customHeight="1">
      <c r="B80" s="43" t="s">
        <v>112</v>
      </c>
      <c r="C80" s="46" t="s">
        <v>113</v>
      </c>
      <c r="D80" s="47"/>
      <c r="E80" s="47"/>
      <c r="F80" s="74">
        <f t="shared" si="10"/>
        <v>0</v>
      </c>
      <c r="G80" s="75"/>
      <c r="H80" s="75"/>
      <c r="I80" s="75"/>
      <c r="J80" s="75"/>
      <c r="K80" s="75"/>
      <c r="L80" s="75"/>
      <c r="M80" s="75"/>
      <c r="N80" s="74">
        <f t="shared" si="20"/>
        <v>0</v>
      </c>
      <c r="O80" s="75"/>
      <c r="P80" s="75"/>
      <c r="Q80" s="75"/>
    </row>
    <row r="81" spans="2:17" ht="29.45" customHeight="1">
      <c r="B81" s="43" t="s">
        <v>115</v>
      </c>
      <c r="C81" s="46" t="s">
        <v>114</v>
      </c>
      <c r="D81" s="47"/>
      <c r="E81" s="47"/>
      <c r="F81" s="74">
        <f t="shared" si="10"/>
        <v>0</v>
      </c>
      <c r="G81" s="75"/>
      <c r="H81" s="75"/>
      <c r="I81" s="75"/>
      <c r="J81" s="75"/>
      <c r="K81" s="75"/>
      <c r="L81" s="75"/>
      <c r="M81" s="75"/>
      <c r="N81" s="74">
        <f t="shared" si="20"/>
        <v>0</v>
      </c>
      <c r="O81" s="75"/>
      <c r="P81" s="75"/>
      <c r="Q81" s="75"/>
    </row>
    <row r="82" spans="2:17" ht="29.45" customHeight="1">
      <c r="B82" s="290" t="s">
        <v>116</v>
      </c>
      <c r="C82" s="44" t="s">
        <v>117</v>
      </c>
      <c r="D82" s="45" t="s">
        <v>19</v>
      </c>
      <c r="E82" s="45"/>
      <c r="F82" s="74">
        <f t="shared" si="10"/>
        <v>0</v>
      </c>
      <c r="G82" s="74"/>
      <c r="H82" s="74"/>
      <c r="I82" s="74"/>
      <c r="J82" s="74"/>
      <c r="K82" s="74"/>
      <c r="L82" s="74"/>
      <c r="M82" s="74"/>
      <c r="N82" s="74">
        <f t="shared" si="20"/>
        <v>0</v>
      </c>
      <c r="O82" s="74"/>
      <c r="P82" s="74"/>
      <c r="Q82" s="74"/>
    </row>
    <row r="83" spans="2:17" ht="45.6" customHeight="1">
      <c r="B83" s="43" t="s">
        <v>119</v>
      </c>
      <c r="C83" s="46" t="s">
        <v>118</v>
      </c>
      <c r="D83" s="47">
        <v>610</v>
      </c>
      <c r="E83" s="47"/>
      <c r="F83" s="74">
        <f t="shared" si="10"/>
        <v>0</v>
      </c>
      <c r="G83" s="75"/>
      <c r="H83" s="75"/>
      <c r="I83" s="75"/>
      <c r="J83" s="75"/>
      <c r="K83" s="75"/>
      <c r="L83" s="75"/>
      <c r="M83" s="75"/>
      <c r="N83" s="74">
        <f t="shared" si="20"/>
        <v>0</v>
      </c>
      <c r="O83" s="75"/>
      <c r="P83" s="75"/>
      <c r="Q83" s="75"/>
    </row>
  </sheetData>
  <mergeCells count="11">
    <mergeCell ref="X70:Y70"/>
    <mergeCell ref="B1:P1"/>
    <mergeCell ref="B2:B3"/>
    <mergeCell ref="C2:C3"/>
    <mergeCell ref="D2:D3"/>
    <mergeCell ref="E2:E3"/>
    <mergeCell ref="F2:F3"/>
    <mergeCell ref="G2:G3"/>
    <mergeCell ref="H2:L2"/>
    <mergeCell ref="M2:M3"/>
    <mergeCell ref="N2:Q2"/>
  </mergeCells>
  <pageMargins left="0.17" right="0.17" top="0.17" bottom="0.17" header="0.15748031496062992" footer="0.15748031496062992"/>
  <pageSetup paperSize="9" scale="41" fitToHeight="4" orientation="landscape" copies="2" r:id="rId1"/>
  <rowBreaks count="2" manualBreakCount="2">
    <brk id="28" max="16383" man="1"/>
    <brk id="60" max="16383" man="1"/>
  </rowBreaks>
</worksheet>
</file>

<file path=xl/worksheets/sheet6.xml><?xml version="1.0" encoding="utf-8"?>
<worksheet xmlns="http://schemas.openxmlformats.org/spreadsheetml/2006/main" xmlns:r="http://schemas.openxmlformats.org/officeDocument/2006/relationships">
  <sheetPr>
    <tabColor rgb="FF00B050"/>
    <pageSetUpPr fitToPage="1"/>
  </sheetPr>
  <dimension ref="B1:AP83"/>
  <sheetViews>
    <sheetView topLeftCell="B4" zoomScaleNormal="100" zoomScaleSheetLayoutView="110" workbookViewId="0">
      <selection activeCell="B8" sqref="B8:B9"/>
    </sheetView>
  </sheetViews>
  <sheetFormatPr defaultRowHeight="15"/>
  <cols>
    <col min="1" max="1" width="1.7109375" customWidth="1"/>
    <col min="2" max="2" width="83.28515625" style="42" customWidth="1"/>
    <col min="3" max="3" width="8.85546875" style="8"/>
    <col min="4" max="4" width="14.5703125" style="2" customWidth="1"/>
    <col min="5" max="5" width="9.42578125" style="1" customWidth="1"/>
    <col min="6" max="11" width="19.140625" style="1" hidden="1" customWidth="1"/>
    <col min="12" max="22" width="14.7109375" style="1" hidden="1" customWidth="1"/>
    <col min="23" max="23" width="14.7109375" style="22" customWidth="1"/>
    <col min="24" max="24" width="24.140625" hidden="1" customWidth="1"/>
    <col min="25" max="42" width="0" hidden="1" customWidth="1"/>
  </cols>
  <sheetData>
    <row r="1" spans="2:42" ht="31.9" customHeight="1">
      <c r="B1" s="591" t="s">
        <v>310</v>
      </c>
      <c r="C1" s="591"/>
      <c r="D1" s="591"/>
      <c r="E1" s="591"/>
      <c r="F1" s="591"/>
      <c r="G1" s="591"/>
      <c r="H1" s="591"/>
      <c r="I1" s="591"/>
      <c r="J1" s="591"/>
      <c r="K1" s="591"/>
      <c r="L1" s="591"/>
      <c r="M1" s="591"/>
      <c r="N1" s="591"/>
      <c r="O1" s="591"/>
      <c r="P1" s="591"/>
      <c r="Q1" s="591"/>
      <c r="R1" s="591"/>
      <c r="S1" s="591"/>
      <c r="T1" s="591"/>
      <c r="U1" s="591"/>
      <c r="V1" s="591"/>
      <c r="W1" s="591"/>
    </row>
    <row r="2" spans="2:42" s="3" customFormat="1" ht="80.25" customHeight="1">
      <c r="B2" s="592" t="s">
        <v>10</v>
      </c>
      <c r="C2" s="593" t="s">
        <v>11</v>
      </c>
      <c r="D2" s="592" t="s">
        <v>12</v>
      </c>
      <c r="E2" s="592" t="s">
        <v>13</v>
      </c>
      <c r="F2" s="590" t="s">
        <v>161</v>
      </c>
      <c r="G2" s="590" t="s">
        <v>162</v>
      </c>
      <c r="H2" s="590" t="s">
        <v>163</v>
      </c>
      <c r="I2" s="590"/>
      <c r="J2" s="590"/>
      <c r="K2" s="590"/>
      <c r="L2" s="590"/>
      <c r="M2" s="590" t="s">
        <v>164</v>
      </c>
      <c r="N2" s="594" t="s">
        <v>166</v>
      </c>
      <c r="O2" s="590"/>
      <c r="P2" s="590"/>
      <c r="Q2" s="590"/>
      <c r="R2" s="590"/>
      <c r="S2" s="590"/>
      <c r="T2" s="590"/>
      <c r="U2" s="590"/>
      <c r="V2" s="5"/>
      <c r="W2" s="595" t="s">
        <v>15</v>
      </c>
      <c r="X2" s="590" t="s">
        <v>161</v>
      </c>
      <c r="Y2" s="590" t="s">
        <v>162</v>
      </c>
      <c r="Z2" s="590" t="s">
        <v>163</v>
      </c>
      <c r="AA2" s="590"/>
      <c r="AB2" s="590"/>
      <c r="AC2" s="590"/>
      <c r="AD2" s="590"/>
      <c r="AE2" s="590" t="s">
        <v>164</v>
      </c>
      <c r="AF2" s="597" t="s">
        <v>165</v>
      </c>
      <c r="AG2" s="594" t="s">
        <v>166</v>
      </c>
      <c r="AH2" s="590"/>
      <c r="AI2" s="590"/>
      <c r="AJ2" s="590"/>
      <c r="AK2" s="590"/>
      <c r="AL2" s="590"/>
      <c r="AM2" s="590"/>
      <c r="AN2" s="590"/>
      <c r="AO2" s="590"/>
      <c r="AP2" s="590"/>
    </row>
    <row r="3" spans="2:42" s="3" customFormat="1" ht="118.5" hidden="1" customHeight="1">
      <c r="B3" s="592"/>
      <c r="C3" s="593"/>
      <c r="D3" s="592"/>
      <c r="E3" s="592"/>
      <c r="F3" s="590"/>
      <c r="G3" s="590"/>
      <c r="H3" s="126"/>
      <c r="I3" s="127"/>
      <c r="J3" s="124"/>
      <c r="K3" s="124"/>
      <c r="L3" s="124"/>
      <c r="M3" s="590"/>
      <c r="N3" s="17" t="s">
        <v>169</v>
      </c>
      <c r="O3" s="126" t="s">
        <v>170</v>
      </c>
      <c r="P3" s="126" t="s">
        <v>171</v>
      </c>
      <c r="Q3" s="126" t="s">
        <v>172</v>
      </c>
      <c r="R3" s="126" t="s">
        <v>173</v>
      </c>
      <c r="S3" s="126" t="s">
        <v>174</v>
      </c>
      <c r="T3" s="126" t="s">
        <v>175</v>
      </c>
      <c r="U3" s="126" t="s">
        <v>176</v>
      </c>
      <c r="V3" s="125" t="s">
        <v>14</v>
      </c>
      <c r="W3" s="596"/>
      <c r="X3" s="590"/>
      <c r="Y3" s="590"/>
      <c r="Z3" s="126" t="s">
        <v>167</v>
      </c>
      <c r="AA3" s="127" t="s">
        <v>168</v>
      </c>
      <c r="AB3" s="124"/>
      <c r="AC3" s="124"/>
      <c r="AD3" s="124"/>
      <c r="AE3" s="590"/>
      <c r="AF3" s="597"/>
      <c r="AG3" s="17" t="s">
        <v>169</v>
      </c>
      <c r="AH3" s="126" t="s">
        <v>170</v>
      </c>
      <c r="AI3" s="126" t="s">
        <v>171</v>
      </c>
      <c r="AJ3" s="126" t="s">
        <v>172</v>
      </c>
      <c r="AK3" s="126" t="s">
        <v>173</v>
      </c>
      <c r="AL3" s="126"/>
      <c r="AM3" s="126"/>
      <c r="AN3" s="126" t="s">
        <v>174</v>
      </c>
      <c r="AO3" s="126" t="s">
        <v>175</v>
      </c>
      <c r="AP3" s="126" t="s">
        <v>176</v>
      </c>
    </row>
    <row r="4" spans="2:42">
      <c r="B4" s="40">
        <v>1</v>
      </c>
      <c r="C4" s="7">
        <v>2</v>
      </c>
      <c r="D4" s="4">
        <v>3</v>
      </c>
      <c r="E4" s="4">
        <v>4</v>
      </c>
      <c r="F4" s="4">
        <v>5</v>
      </c>
      <c r="G4" s="4"/>
      <c r="H4" s="4"/>
      <c r="I4" s="4"/>
      <c r="J4" s="4"/>
      <c r="K4" s="4"/>
      <c r="L4" s="4"/>
      <c r="M4" s="4"/>
      <c r="N4" s="4"/>
      <c r="O4" s="4"/>
      <c r="P4" s="4"/>
      <c r="Q4" s="4"/>
      <c r="R4" s="4"/>
      <c r="S4" s="4"/>
      <c r="T4" s="4"/>
      <c r="U4" s="4"/>
      <c r="V4" s="4">
        <v>7</v>
      </c>
      <c r="W4" s="19">
        <v>5</v>
      </c>
    </row>
    <row r="5" spans="2:42">
      <c r="B5" s="41" t="s">
        <v>17</v>
      </c>
      <c r="C5" s="10" t="s">
        <v>18</v>
      </c>
      <c r="D5" s="11" t="s">
        <v>19</v>
      </c>
      <c r="E5" s="11" t="s">
        <v>19</v>
      </c>
      <c r="F5" s="13"/>
      <c r="G5" s="13"/>
      <c r="H5" s="13"/>
      <c r="I5" s="13"/>
      <c r="J5" s="13"/>
      <c r="K5" s="13"/>
      <c r="L5" s="13"/>
      <c r="M5" s="13"/>
      <c r="N5" s="13"/>
      <c r="O5" s="13"/>
      <c r="P5" s="13"/>
      <c r="Q5" s="13"/>
      <c r="R5" s="13"/>
      <c r="S5" s="13"/>
      <c r="T5" s="13"/>
      <c r="U5" s="13"/>
      <c r="V5" s="13"/>
      <c r="W5" s="21"/>
    </row>
    <row r="6" spans="2:42">
      <c r="B6" s="41" t="s">
        <v>20</v>
      </c>
      <c r="C6" s="10" t="s">
        <v>21</v>
      </c>
      <c r="D6" s="11" t="s">
        <v>19</v>
      </c>
      <c r="E6" s="11" t="s">
        <v>19</v>
      </c>
      <c r="F6" s="13" t="e">
        <f t="shared" ref="F6:V6" si="0">+F5+F7-F30</f>
        <v>#REF!</v>
      </c>
      <c r="G6" s="13" t="e">
        <f t="shared" si="0"/>
        <v>#REF!</v>
      </c>
      <c r="H6" s="13" t="e">
        <f t="shared" si="0"/>
        <v>#REF!</v>
      </c>
      <c r="I6" s="13" t="e">
        <f t="shared" si="0"/>
        <v>#REF!</v>
      </c>
      <c r="J6" s="13" t="e">
        <f t="shared" si="0"/>
        <v>#REF!</v>
      </c>
      <c r="K6" s="13" t="e">
        <f t="shared" si="0"/>
        <v>#REF!</v>
      </c>
      <c r="L6" s="13" t="e">
        <f t="shared" si="0"/>
        <v>#REF!</v>
      </c>
      <c r="M6" s="13" t="e">
        <f t="shared" si="0"/>
        <v>#REF!</v>
      </c>
      <c r="N6" s="13" t="e">
        <f t="shared" si="0"/>
        <v>#REF!</v>
      </c>
      <c r="O6" s="13" t="e">
        <f t="shared" si="0"/>
        <v>#REF!</v>
      </c>
      <c r="P6" s="13" t="e">
        <f t="shared" si="0"/>
        <v>#REF!</v>
      </c>
      <c r="Q6" s="13" t="e">
        <f t="shared" si="0"/>
        <v>#REF!</v>
      </c>
      <c r="R6" s="13" t="e">
        <f t="shared" si="0"/>
        <v>#REF!</v>
      </c>
      <c r="S6" s="13" t="e">
        <f t="shared" si="0"/>
        <v>#REF!</v>
      </c>
      <c r="T6" s="13" t="e">
        <f t="shared" si="0"/>
        <v>#REF!</v>
      </c>
      <c r="U6" s="13" t="e">
        <f t="shared" si="0"/>
        <v>#REF!</v>
      </c>
      <c r="V6" s="13" t="e">
        <f t="shared" si="0"/>
        <v>#REF!</v>
      </c>
      <c r="W6" s="21"/>
    </row>
    <row r="7" spans="2:42">
      <c r="B7" s="27" t="s">
        <v>22</v>
      </c>
      <c r="C7" s="24" t="s">
        <v>27</v>
      </c>
      <c r="D7" s="25"/>
      <c r="E7" s="128"/>
      <c r="F7" s="129" t="e">
        <f>+F8+F10+F12+#REF!+F15+F26</f>
        <v>#REF!</v>
      </c>
      <c r="G7" s="129" t="e">
        <f>+G8+G10+G12+#REF!+G15+G26</f>
        <v>#REF!</v>
      </c>
      <c r="H7" s="129" t="e">
        <f>+H8+H10+H12+#REF!+H15+H26</f>
        <v>#REF!</v>
      </c>
      <c r="I7" s="129" t="e">
        <f>+I8+I10+I12+#REF!+I15+I26</f>
        <v>#REF!</v>
      </c>
      <c r="J7" s="129" t="e">
        <f>+J8+J10+J12+#REF!+J15+J26</f>
        <v>#REF!</v>
      </c>
      <c r="K7" s="129" t="e">
        <f>+K8+K10+K12+#REF!+K15+K26</f>
        <v>#REF!</v>
      </c>
      <c r="L7" s="129" t="e">
        <f>+L8+L10+L12+#REF!+L15+L26</f>
        <v>#REF!</v>
      </c>
      <c r="M7" s="129" t="e">
        <f>+M8+M10+M12+#REF!+M15+M26</f>
        <v>#REF!</v>
      </c>
      <c r="N7" s="129" t="e">
        <f>+N8+N10+N12+#REF!+N15+N26</f>
        <v>#REF!</v>
      </c>
      <c r="O7" s="129" t="e">
        <f>+O8+O10+O12+#REF!+O15+O26</f>
        <v>#REF!</v>
      </c>
      <c r="P7" s="129" t="e">
        <f>+P8+P10+P12+#REF!+P15+P26</f>
        <v>#REF!</v>
      </c>
      <c r="Q7" s="129" t="e">
        <f>+Q8+Q10+Q12+#REF!+Q15+Q26</f>
        <v>#REF!</v>
      </c>
      <c r="R7" s="129" t="e">
        <f>+R8+R10+R12+#REF!+R15+R26</f>
        <v>#REF!</v>
      </c>
      <c r="S7" s="129" t="e">
        <f>+S8+S10+S12+#REF!+S15+S26</f>
        <v>#REF!</v>
      </c>
      <c r="T7" s="129" t="e">
        <f>+T8+T10+T12+#REF!+T15+T26</f>
        <v>#REF!</v>
      </c>
      <c r="U7" s="129" t="e">
        <f>+U8+U10+U12+#REF!+U15+U26</f>
        <v>#REF!</v>
      </c>
      <c r="V7" s="129" t="e">
        <f>+V8+V10+V12+#REF!+V15+V26</f>
        <v>#REF!</v>
      </c>
      <c r="W7" s="130"/>
    </row>
    <row r="8" spans="2:42" ht="30">
      <c r="B8" s="23" t="s">
        <v>28</v>
      </c>
      <c r="C8" s="28" t="s">
        <v>29</v>
      </c>
      <c r="D8" s="26">
        <v>120</v>
      </c>
      <c r="E8" s="6"/>
      <c r="F8" s="9"/>
      <c r="G8" s="9"/>
      <c r="H8" s="9"/>
      <c r="I8" s="9"/>
      <c r="J8" s="9"/>
      <c r="K8" s="9"/>
      <c r="L8" s="9"/>
      <c r="M8" s="9"/>
      <c r="N8" s="9"/>
      <c r="O8" s="9"/>
      <c r="P8" s="9"/>
      <c r="Q8" s="9"/>
      <c r="R8" s="9"/>
      <c r="S8" s="9"/>
      <c r="T8" s="9"/>
      <c r="U8" s="9"/>
      <c r="V8" s="9"/>
      <c r="W8" s="20"/>
    </row>
    <row r="9" spans="2:42">
      <c r="B9" s="168" t="s">
        <v>311</v>
      </c>
      <c r="C9" s="159" t="s">
        <v>30</v>
      </c>
      <c r="D9" s="160">
        <v>121</v>
      </c>
      <c r="E9" s="6"/>
      <c r="F9" s="9"/>
      <c r="G9" s="9"/>
      <c r="H9" s="9"/>
      <c r="I9" s="9"/>
      <c r="J9" s="9"/>
      <c r="K9" s="9"/>
      <c r="L9" s="9"/>
      <c r="M9" s="9"/>
      <c r="N9" s="9"/>
      <c r="O9" s="9"/>
      <c r="P9" s="9"/>
      <c r="Q9" s="9"/>
      <c r="R9" s="9"/>
      <c r="S9" s="9"/>
      <c r="T9" s="9"/>
      <c r="U9" s="9"/>
      <c r="V9" s="9"/>
      <c r="W9" s="20"/>
    </row>
    <row r="10" spans="2:42">
      <c r="B10" s="244" t="s">
        <v>24</v>
      </c>
      <c r="C10" s="170" t="s">
        <v>31</v>
      </c>
      <c r="D10" s="171">
        <v>130</v>
      </c>
      <c r="E10" s="12"/>
      <c r="F10" s="13" t="e">
        <f>+F11+#REF!</f>
        <v>#REF!</v>
      </c>
      <c r="G10" s="13" t="e">
        <f>+G11+#REF!</f>
        <v>#REF!</v>
      </c>
      <c r="H10" s="13" t="e">
        <f>+H11+#REF!</f>
        <v>#REF!</v>
      </c>
      <c r="I10" s="13" t="e">
        <f>+I11+#REF!</f>
        <v>#REF!</v>
      </c>
      <c r="J10" s="13" t="e">
        <f>+J11+#REF!</f>
        <v>#REF!</v>
      </c>
      <c r="K10" s="13" t="e">
        <f>+K11+#REF!</f>
        <v>#REF!</v>
      </c>
      <c r="L10" s="13" t="e">
        <f>+L11+#REF!</f>
        <v>#REF!</v>
      </c>
      <c r="M10" s="13" t="e">
        <f>+M11+#REF!</f>
        <v>#REF!</v>
      </c>
      <c r="N10" s="13" t="e">
        <f>+N11+#REF!</f>
        <v>#REF!</v>
      </c>
      <c r="O10" s="13" t="e">
        <f>+O11+#REF!</f>
        <v>#REF!</v>
      </c>
      <c r="P10" s="13" t="e">
        <f>+P11+#REF!</f>
        <v>#REF!</v>
      </c>
      <c r="Q10" s="13" t="e">
        <f>+Q11+#REF!</f>
        <v>#REF!</v>
      </c>
      <c r="R10" s="13" t="e">
        <f>+R11+#REF!</f>
        <v>#REF!</v>
      </c>
      <c r="S10" s="13" t="e">
        <f>+S11+#REF!</f>
        <v>#REF!</v>
      </c>
      <c r="T10" s="13" t="e">
        <f>+T11+#REF!</f>
        <v>#REF!</v>
      </c>
      <c r="U10" s="13" t="e">
        <f>+U11+#REF!</f>
        <v>#REF!</v>
      </c>
      <c r="V10" s="13" t="e">
        <f>+V11+#REF!</f>
        <v>#REF!</v>
      </c>
      <c r="W10" s="21">
        <f>+W11+W12</f>
        <v>0</v>
      </c>
    </row>
    <row r="11" spans="2:42" ht="60">
      <c r="B11" s="161" t="s">
        <v>32</v>
      </c>
      <c r="C11" s="159" t="s">
        <v>33</v>
      </c>
      <c r="D11" s="160">
        <v>130</v>
      </c>
      <c r="E11" s="6"/>
      <c r="F11" s="9"/>
      <c r="G11" s="9"/>
      <c r="H11" s="9"/>
      <c r="I11" s="9"/>
      <c r="J11" s="9"/>
      <c r="K11" s="9"/>
      <c r="L11" s="9"/>
      <c r="M11" s="9"/>
      <c r="N11" s="9"/>
      <c r="O11" s="9"/>
      <c r="P11" s="9"/>
      <c r="Q11" s="9"/>
      <c r="R11" s="9"/>
      <c r="S11" s="9"/>
      <c r="T11" s="9"/>
      <c r="U11" s="9"/>
      <c r="V11" s="9"/>
      <c r="W11" s="20"/>
    </row>
    <row r="12" spans="2:42">
      <c r="B12" s="504" t="s">
        <v>337</v>
      </c>
      <c r="C12" s="159" t="s">
        <v>338</v>
      </c>
      <c r="D12" s="160">
        <v>130</v>
      </c>
      <c r="E12" s="12"/>
      <c r="F12" s="13">
        <f>+F13+F14</f>
        <v>0</v>
      </c>
      <c r="G12" s="13">
        <f>+G13+G14</f>
        <v>0</v>
      </c>
      <c r="H12" s="13">
        <f t="shared" ref="H12:W12" si="1">+H13+H14</f>
        <v>0</v>
      </c>
      <c r="I12" s="13">
        <f t="shared" si="1"/>
        <v>0</v>
      </c>
      <c r="J12" s="13">
        <f t="shared" si="1"/>
        <v>0</v>
      </c>
      <c r="K12" s="13">
        <f t="shared" si="1"/>
        <v>0</v>
      </c>
      <c r="L12" s="13">
        <f t="shared" si="1"/>
        <v>0</v>
      </c>
      <c r="M12" s="13">
        <f t="shared" si="1"/>
        <v>0</v>
      </c>
      <c r="N12" s="13">
        <f t="shared" si="1"/>
        <v>0</v>
      </c>
      <c r="O12" s="13">
        <f t="shared" si="1"/>
        <v>0</v>
      </c>
      <c r="P12" s="13">
        <f t="shared" si="1"/>
        <v>0</v>
      </c>
      <c r="Q12" s="13">
        <f t="shared" si="1"/>
        <v>0</v>
      </c>
      <c r="R12" s="13">
        <f t="shared" si="1"/>
        <v>0</v>
      </c>
      <c r="S12" s="13">
        <f t="shared" si="1"/>
        <v>0</v>
      </c>
      <c r="T12" s="13">
        <f t="shared" si="1"/>
        <v>0</v>
      </c>
      <c r="U12" s="13">
        <f t="shared" si="1"/>
        <v>0</v>
      </c>
      <c r="V12" s="13">
        <f t="shared" si="1"/>
        <v>0</v>
      </c>
      <c r="W12" s="21">
        <f t="shared" si="1"/>
        <v>0</v>
      </c>
    </row>
    <row r="13" spans="2:42">
      <c r="B13" s="169" t="s">
        <v>25</v>
      </c>
      <c r="C13" s="170" t="s">
        <v>34</v>
      </c>
      <c r="D13" s="171">
        <v>140</v>
      </c>
      <c r="E13" s="6"/>
      <c r="F13" s="9"/>
      <c r="G13" s="9"/>
      <c r="H13" s="9"/>
      <c r="I13" s="9"/>
      <c r="J13" s="9"/>
      <c r="K13" s="9"/>
      <c r="L13" s="9"/>
      <c r="M13" s="9"/>
      <c r="N13" s="9"/>
      <c r="O13" s="9"/>
      <c r="P13" s="9"/>
      <c r="Q13" s="9"/>
      <c r="R13" s="9"/>
      <c r="S13" s="9"/>
      <c r="T13" s="9"/>
      <c r="U13" s="9"/>
      <c r="V13" s="9"/>
      <c r="W13" s="20"/>
    </row>
    <row r="14" spans="2:42" ht="30">
      <c r="B14" s="504" t="s">
        <v>339</v>
      </c>
      <c r="C14" s="159" t="s">
        <v>35</v>
      </c>
      <c r="D14" s="179">
        <v>141</v>
      </c>
      <c r="E14" s="6"/>
      <c r="F14" s="9"/>
      <c r="G14" s="9"/>
      <c r="H14" s="9"/>
      <c r="I14" s="9"/>
      <c r="J14" s="9"/>
      <c r="K14" s="9"/>
      <c r="L14" s="9"/>
      <c r="M14" s="9"/>
      <c r="N14" s="9"/>
      <c r="O14" s="9"/>
      <c r="P14" s="9"/>
      <c r="Q14" s="9"/>
      <c r="R14" s="9"/>
      <c r="S14" s="9"/>
      <c r="T14" s="9"/>
      <c r="U14" s="9"/>
      <c r="V14" s="9"/>
      <c r="W14" s="20"/>
    </row>
    <row r="15" spans="2:42">
      <c r="B15" s="169" t="s">
        <v>26</v>
      </c>
      <c r="C15" s="170" t="s">
        <v>36</v>
      </c>
      <c r="D15" s="171">
        <v>150</v>
      </c>
      <c r="E15" s="6"/>
      <c r="F15" s="9"/>
      <c r="G15" s="9"/>
      <c r="H15" s="9"/>
      <c r="I15" s="9"/>
      <c r="J15" s="9"/>
      <c r="K15" s="9"/>
      <c r="L15" s="9"/>
      <c r="M15" s="9"/>
      <c r="N15" s="9"/>
      <c r="O15" s="9"/>
      <c r="P15" s="9"/>
      <c r="Q15" s="9"/>
      <c r="R15" s="9"/>
      <c r="S15" s="9"/>
      <c r="T15" s="9"/>
      <c r="U15" s="9"/>
      <c r="V15" s="9"/>
      <c r="W15" s="20"/>
    </row>
    <row r="16" spans="2:42">
      <c r="B16" s="503" t="s">
        <v>340</v>
      </c>
      <c r="C16" s="159" t="s">
        <v>202</v>
      </c>
      <c r="D16" s="245">
        <v>150</v>
      </c>
      <c r="E16" s="12"/>
      <c r="F16" s="13" t="e">
        <f>+F17+#REF!</f>
        <v>#REF!</v>
      </c>
      <c r="G16" s="13" t="e">
        <f>+G17+#REF!</f>
        <v>#REF!</v>
      </c>
      <c r="H16" s="13" t="e">
        <f>+H17+#REF!</f>
        <v>#REF!</v>
      </c>
      <c r="I16" s="13" t="e">
        <f>+I17+#REF!</f>
        <v>#REF!</v>
      </c>
      <c r="J16" s="13" t="e">
        <f>+J17+#REF!</f>
        <v>#REF!</v>
      </c>
      <c r="K16" s="13" t="e">
        <f>+K17+#REF!</f>
        <v>#REF!</v>
      </c>
      <c r="L16" s="13" t="e">
        <f>+L17+#REF!</f>
        <v>#REF!</v>
      </c>
      <c r="M16" s="13" t="e">
        <f>+M17+#REF!</f>
        <v>#REF!</v>
      </c>
      <c r="N16" s="13" t="e">
        <f>+N17+#REF!</f>
        <v>#REF!</v>
      </c>
      <c r="O16" s="13" t="e">
        <f>+O17+#REF!</f>
        <v>#REF!</v>
      </c>
      <c r="P16" s="13" t="e">
        <f>+P17+#REF!</f>
        <v>#REF!</v>
      </c>
      <c r="Q16" s="13" t="e">
        <f>+Q17+#REF!</f>
        <v>#REF!</v>
      </c>
      <c r="R16" s="13" t="e">
        <f>+R17+#REF!</f>
        <v>#REF!</v>
      </c>
      <c r="S16" s="13" t="e">
        <f>+S17+#REF!</f>
        <v>#REF!</v>
      </c>
      <c r="T16" s="13" t="e">
        <f>+T17+#REF!</f>
        <v>#REF!</v>
      </c>
      <c r="U16" s="13" t="e">
        <f>+U17+#REF!</f>
        <v>#REF!</v>
      </c>
      <c r="V16" s="13" t="e">
        <f>+V17+#REF!</f>
        <v>#REF!</v>
      </c>
      <c r="W16" s="21"/>
    </row>
    <row r="17" spans="2:23">
      <c r="B17" s="503" t="s">
        <v>40</v>
      </c>
      <c r="C17" s="159" t="s">
        <v>203</v>
      </c>
      <c r="D17" s="245">
        <v>150</v>
      </c>
      <c r="E17" s="6"/>
      <c r="F17" s="9">
        <f>+F22+F23+F24</f>
        <v>0</v>
      </c>
      <c r="G17" s="9">
        <f>+G22+G23+G24</f>
        <v>0</v>
      </c>
      <c r="H17" s="9">
        <f t="shared" ref="H17:W17" si="2">+H22+H23+H24</f>
        <v>0</v>
      </c>
      <c r="I17" s="9">
        <f t="shared" si="2"/>
        <v>0</v>
      </c>
      <c r="J17" s="9">
        <f t="shared" si="2"/>
        <v>0</v>
      </c>
      <c r="K17" s="9">
        <f t="shared" si="2"/>
        <v>0</v>
      </c>
      <c r="L17" s="9">
        <f t="shared" si="2"/>
        <v>0</v>
      </c>
      <c r="M17" s="9">
        <f t="shared" si="2"/>
        <v>0</v>
      </c>
      <c r="N17" s="9">
        <f t="shared" si="2"/>
        <v>0</v>
      </c>
      <c r="O17" s="9">
        <f t="shared" si="2"/>
        <v>0</v>
      </c>
      <c r="P17" s="9">
        <f t="shared" si="2"/>
        <v>0</v>
      </c>
      <c r="Q17" s="9">
        <f t="shared" si="2"/>
        <v>0</v>
      </c>
      <c r="R17" s="9">
        <f t="shared" si="2"/>
        <v>0</v>
      </c>
      <c r="S17" s="9">
        <f t="shared" si="2"/>
        <v>0</v>
      </c>
      <c r="T17" s="9">
        <f t="shared" si="2"/>
        <v>0</v>
      </c>
      <c r="U17" s="9">
        <f t="shared" si="2"/>
        <v>0</v>
      </c>
      <c r="V17" s="9">
        <f t="shared" si="2"/>
        <v>0</v>
      </c>
      <c r="W17" s="20">
        <f t="shared" si="2"/>
        <v>0</v>
      </c>
    </row>
    <row r="18" spans="2:23">
      <c r="B18" s="505" t="s">
        <v>341</v>
      </c>
      <c r="C18" s="159" t="s">
        <v>204</v>
      </c>
      <c r="D18" s="245">
        <v>150</v>
      </c>
      <c r="E18" s="6"/>
      <c r="F18" s="9"/>
      <c r="G18" s="9"/>
      <c r="H18" s="9"/>
      <c r="I18" s="9"/>
      <c r="J18" s="9"/>
      <c r="K18" s="9"/>
      <c r="L18" s="9"/>
      <c r="M18" s="9"/>
      <c r="N18" s="9"/>
      <c r="O18" s="9"/>
      <c r="P18" s="9"/>
      <c r="Q18" s="9"/>
      <c r="R18" s="9"/>
      <c r="S18" s="9"/>
      <c r="T18" s="9"/>
      <c r="U18" s="9"/>
      <c r="V18" s="9"/>
      <c r="W18" s="20"/>
    </row>
    <row r="19" spans="2:23">
      <c r="B19" s="505" t="s">
        <v>342</v>
      </c>
      <c r="C19" s="159" t="s">
        <v>343</v>
      </c>
      <c r="D19" s="245">
        <v>150</v>
      </c>
      <c r="E19" s="6"/>
      <c r="F19" s="9"/>
      <c r="G19" s="9"/>
      <c r="H19" s="9"/>
      <c r="I19" s="9"/>
      <c r="J19" s="9"/>
      <c r="K19" s="9"/>
      <c r="L19" s="9"/>
      <c r="M19" s="9"/>
      <c r="N19" s="9"/>
      <c r="O19" s="9"/>
      <c r="P19" s="9"/>
      <c r="Q19" s="9"/>
      <c r="R19" s="9"/>
      <c r="S19" s="9"/>
      <c r="T19" s="9"/>
      <c r="U19" s="9"/>
      <c r="V19" s="9"/>
      <c r="W19" s="20"/>
    </row>
    <row r="20" spans="2:23">
      <c r="B20" s="505" t="s">
        <v>344</v>
      </c>
      <c r="C20" s="159" t="s">
        <v>345</v>
      </c>
      <c r="D20" s="245">
        <v>150</v>
      </c>
      <c r="E20" s="6"/>
      <c r="F20" s="9"/>
      <c r="G20" s="9"/>
      <c r="H20" s="9"/>
      <c r="I20" s="9"/>
      <c r="J20" s="9"/>
      <c r="K20" s="9"/>
      <c r="L20" s="9"/>
      <c r="M20" s="9"/>
      <c r="N20" s="9"/>
      <c r="O20" s="9"/>
      <c r="P20" s="9"/>
      <c r="Q20" s="9"/>
      <c r="R20" s="9"/>
      <c r="S20" s="9"/>
      <c r="T20" s="9"/>
      <c r="U20" s="9"/>
      <c r="V20" s="9"/>
      <c r="W20" s="20"/>
    </row>
    <row r="21" spans="2:23">
      <c r="B21" s="505" t="s">
        <v>346</v>
      </c>
      <c r="C21" s="159" t="s">
        <v>347</v>
      </c>
      <c r="D21" s="245">
        <v>150</v>
      </c>
      <c r="E21" s="6"/>
      <c r="F21" s="9"/>
      <c r="G21" s="9"/>
      <c r="H21" s="9"/>
      <c r="I21" s="9"/>
      <c r="J21" s="9"/>
      <c r="K21" s="9"/>
      <c r="L21" s="9"/>
      <c r="M21" s="9"/>
      <c r="N21" s="9"/>
      <c r="O21" s="9"/>
      <c r="P21" s="9"/>
      <c r="Q21" s="9"/>
      <c r="R21" s="9"/>
      <c r="S21" s="9"/>
      <c r="T21" s="9"/>
      <c r="U21" s="9"/>
      <c r="V21" s="9"/>
      <c r="W21" s="20"/>
    </row>
    <row r="22" spans="2:23">
      <c r="B22" s="505" t="s">
        <v>348</v>
      </c>
      <c r="C22" s="159" t="s">
        <v>349</v>
      </c>
      <c r="D22" s="245">
        <v>150</v>
      </c>
      <c r="E22" s="6"/>
      <c r="F22" s="9"/>
      <c r="G22" s="9"/>
      <c r="H22" s="9"/>
      <c r="I22" s="9"/>
      <c r="J22" s="9"/>
      <c r="K22" s="9"/>
      <c r="L22" s="9"/>
      <c r="M22" s="9"/>
      <c r="N22" s="9"/>
      <c r="O22" s="9"/>
      <c r="P22" s="9"/>
      <c r="Q22" s="9"/>
      <c r="R22" s="9"/>
      <c r="S22" s="9"/>
      <c r="T22" s="9"/>
      <c r="U22" s="9"/>
      <c r="V22" s="9"/>
      <c r="W22" s="20"/>
    </row>
    <row r="23" spans="2:23">
      <c r="B23" s="420" t="s">
        <v>37</v>
      </c>
      <c r="C23" s="170" t="s">
        <v>38</v>
      </c>
      <c r="D23" s="246">
        <v>180</v>
      </c>
      <c r="E23" s="6"/>
      <c r="F23" s="9"/>
      <c r="G23" s="9"/>
      <c r="H23" s="9"/>
      <c r="I23" s="9"/>
      <c r="J23" s="9"/>
      <c r="K23" s="9"/>
      <c r="L23" s="9"/>
      <c r="M23" s="9"/>
      <c r="N23" s="9"/>
      <c r="O23" s="9"/>
      <c r="P23" s="9"/>
      <c r="Q23" s="9"/>
      <c r="R23" s="9"/>
      <c r="S23" s="9"/>
      <c r="T23" s="9"/>
      <c r="U23" s="9"/>
      <c r="V23" s="9"/>
      <c r="W23" s="20"/>
    </row>
    <row r="24" spans="2:23">
      <c r="B24" s="421" t="s">
        <v>23</v>
      </c>
      <c r="C24" s="159" t="s">
        <v>39</v>
      </c>
      <c r="D24" s="245">
        <v>180</v>
      </c>
      <c r="E24" s="6"/>
      <c r="F24" s="9"/>
      <c r="G24" s="9"/>
      <c r="H24" s="9"/>
      <c r="I24" s="9"/>
      <c r="J24" s="9"/>
      <c r="K24" s="9"/>
      <c r="L24" s="9"/>
      <c r="M24" s="9"/>
      <c r="N24" s="9"/>
      <c r="O24" s="9"/>
      <c r="P24" s="9"/>
      <c r="Q24" s="9"/>
      <c r="R24" s="9"/>
      <c r="S24" s="9"/>
      <c r="T24" s="9"/>
      <c r="U24" s="9"/>
      <c r="V24" s="9"/>
      <c r="W24" s="20"/>
    </row>
    <row r="25" spans="2:23" ht="29.25">
      <c r="B25" s="169" t="s">
        <v>41</v>
      </c>
      <c r="C25" s="170" t="s">
        <v>42</v>
      </c>
      <c r="D25" s="171"/>
      <c r="E25" s="6"/>
      <c r="F25" s="9"/>
      <c r="G25" s="9"/>
      <c r="H25" s="9"/>
      <c r="I25" s="9"/>
      <c r="J25" s="9"/>
      <c r="K25" s="9"/>
      <c r="L25" s="9"/>
      <c r="M25" s="9"/>
      <c r="N25" s="9"/>
      <c r="O25" s="9"/>
      <c r="P25" s="9"/>
      <c r="Q25" s="9"/>
      <c r="R25" s="9"/>
      <c r="S25" s="9"/>
      <c r="T25" s="9"/>
      <c r="U25" s="9"/>
      <c r="V25" s="9"/>
      <c r="W25" s="20"/>
    </row>
    <row r="26" spans="2:23">
      <c r="B26" s="422" t="s">
        <v>315</v>
      </c>
      <c r="C26" s="288" t="s">
        <v>316</v>
      </c>
      <c r="D26" s="179">
        <v>172</v>
      </c>
      <c r="E26" s="12"/>
      <c r="F26" s="13"/>
      <c r="G26" s="13"/>
      <c r="H26" s="13"/>
      <c r="I26" s="13"/>
      <c r="J26" s="13"/>
      <c r="K26" s="13"/>
      <c r="L26" s="13"/>
      <c r="M26" s="13"/>
      <c r="N26" s="13"/>
      <c r="O26" s="13"/>
      <c r="P26" s="13"/>
      <c r="Q26" s="13"/>
      <c r="R26" s="13"/>
      <c r="S26" s="13"/>
      <c r="T26" s="13"/>
      <c r="U26" s="13"/>
      <c r="V26" s="13"/>
      <c r="W26" s="21"/>
    </row>
    <row r="27" spans="2:23">
      <c r="B27" s="23" t="s">
        <v>43</v>
      </c>
      <c r="C27" s="28" t="s">
        <v>44</v>
      </c>
      <c r="D27" s="26" t="s">
        <v>19</v>
      </c>
      <c r="E27" s="6"/>
      <c r="F27" s="9"/>
      <c r="G27" s="9"/>
      <c r="H27" s="9"/>
      <c r="I27" s="9"/>
      <c r="J27" s="9"/>
      <c r="K27" s="9"/>
      <c r="L27" s="9"/>
      <c r="M27" s="9"/>
      <c r="N27" s="9"/>
      <c r="O27" s="9"/>
      <c r="P27" s="9"/>
      <c r="Q27" s="9"/>
      <c r="R27" s="9"/>
      <c r="S27" s="9"/>
      <c r="T27" s="9"/>
      <c r="U27" s="9"/>
      <c r="V27" s="9"/>
      <c r="W27" s="20"/>
    </row>
    <row r="28" spans="2:23" ht="45">
      <c r="B28" s="23" t="s">
        <v>183</v>
      </c>
      <c r="C28" s="28" t="s">
        <v>45</v>
      </c>
      <c r="D28" s="26">
        <v>510</v>
      </c>
      <c r="E28" s="6"/>
      <c r="F28" s="9"/>
      <c r="G28" s="9"/>
      <c r="H28" s="9"/>
      <c r="I28" s="9"/>
      <c r="J28" s="9"/>
      <c r="K28" s="9"/>
      <c r="L28" s="9"/>
      <c r="M28" s="9"/>
      <c r="N28" s="9"/>
      <c r="O28" s="9"/>
      <c r="P28" s="9"/>
      <c r="Q28" s="9"/>
      <c r="R28" s="9"/>
      <c r="S28" s="9"/>
      <c r="T28" s="9"/>
      <c r="U28" s="9"/>
      <c r="V28" s="9"/>
      <c r="W28" s="20" t="s">
        <v>19</v>
      </c>
    </row>
    <row r="29" spans="2:23">
      <c r="B29" s="27" t="s">
        <v>46</v>
      </c>
      <c r="C29" s="24" t="s">
        <v>49</v>
      </c>
      <c r="D29" s="25" t="s">
        <v>19</v>
      </c>
      <c r="E29" s="6"/>
      <c r="F29" s="9"/>
      <c r="G29" s="9"/>
      <c r="H29" s="9"/>
      <c r="I29" s="9"/>
      <c r="J29" s="9"/>
      <c r="K29" s="9"/>
      <c r="L29" s="9"/>
      <c r="M29" s="9"/>
      <c r="N29" s="9"/>
      <c r="O29" s="9"/>
      <c r="P29" s="9"/>
      <c r="Q29" s="9"/>
      <c r="R29" s="9"/>
      <c r="S29" s="9"/>
      <c r="T29" s="9"/>
      <c r="U29" s="9"/>
      <c r="V29" s="9"/>
      <c r="W29" s="20" t="s">
        <v>19</v>
      </c>
    </row>
    <row r="30" spans="2:23" ht="29.25">
      <c r="B30" s="27" t="s">
        <v>47</v>
      </c>
      <c r="C30" s="24" t="s">
        <v>50</v>
      </c>
      <c r="D30" s="25" t="s">
        <v>19</v>
      </c>
      <c r="E30" s="128"/>
      <c r="F30" s="129">
        <f t="shared" ref="F30:V30" si="3">+F31+F42+F48+F52+F56+F58+F74+F79</f>
        <v>0</v>
      </c>
      <c r="G30" s="129">
        <f t="shared" si="3"/>
        <v>0</v>
      </c>
      <c r="H30" s="129">
        <f t="shared" si="3"/>
        <v>0</v>
      </c>
      <c r="I30" s="129">
        <f t="shared" si="3"/>
        <v>0</v>
      </c>
      <c r="J30" s="129">
        <f t="shared" si="3"/>
        <v>0</v>
      </c>
      <c r="K30" s="129">
        <f t="shared" si="3"/>
        <v>0</v>
      </c>
      <c r="L30" s="129">
        <f t="shared" si="3"/>
        <v>0</v>
      </c>
      <c r="M30" s="129">
        <f t="shared" si="3"/>
        <v>0</v>
      </c>
      <c r="N30" s="129">
        <f t="shared" si="3"/>
        <v>0</v>
      </c>
      <c r="O30" s="129">
        <f t="shared" si="3"/>
        <v>0</v>
      </c>
      <c r="P30" s="129">
        <f t="shared" si="3"/>
        <v>0</v>
      </c>
      <c r="Q30" s="129">
        <f t="shared" si="3"/>
        <v>0</v>
      </c>
      <c r="R30" s="129">
        <f t="shared" si="3"/>
        <v>0</v>
      </c>
      <c r="S30" s="129">
        <f t="shared" si="3"/>
        <v>0</v>
      </c>
      <c r="T30" s="129">
        <f t="shared" si="3"/>
        <v>0</v>
      </c>
      <c r="U30" s="129">
        <f t="shared" si="3"/>
        <v>0</v>
      </c>
      <c r="V30" s="129">
        <f t="shared" si="3"/>
        <v>0</v>
      </c>
      <c r="W30" s="130" t="s">
        <v>19</v>
      </c>
    </row>
    <row r="31" spans="2:23" ht="30">
      <c r="B31" s="29" t="s">
        <v>48</v>
      </c>
      <c r="C31" s="28" t="s">
        <v>51</v>
      </c>
      <c r="D31" s="26">
        <v>111</v>
      </c>
      <c r="E31" s="12"/>
      <c r="F31" s="13">
        <f>+F32+F35+F38+F39+F40</f>
        <v>0</v>
      </c>
      <c r="G31" s="13"/>
      <c r="H31" s="13"/>
      <c r="I31" s="13"/>
      <c r="J31" s="13"/>
      <c r="K31" s="13"/>
      <c r="L31" s="13"/>
      <c r="M31" s="13"/>
      <c r="N31" s="13"/>
      <c r="O31" s="13"/>
      <c r="P31" s="13"/>
      <c r="Q31" s="13"/>
      <c r="R31" s="13"/>
      <c r="S31" s="13"/>
      <c r="T31" s="13"/>
      <c r="U31" s="13"/>
      <c r="V31" s="13"/>
      <c r="W31" s="21" t="s">
        <v>19</v>
      </c>
    </row>
    <row r="32" spans="2:23">
      <c r="B32" s="29" t="s">
        <v>52</v>
      </c>
      <c r="C32" s="28" t="s">
        <v>53</v>
      </c>
      <c r="D32" s="26">
        <v>112</v>
      </c>
      <c r="E32" s="6"/>
      <c r="F32" s="9"/>
      <c r="G32" s="9"/>
      <c r="H32" s="9"/>
      <c r="I32" s="9"/>
      <c r="J32" s="9"/>
      <c r="K32" s="9"/>
      <c r="L32" s="9"/>
      <c r="M32" s="9"/>
      <c r="N32" s="9"/>
      <c r="O32" s="9"/>
      <c r="P32" s="9"/>
      <c r="Q32" s="9"/>
      <c r="R32" s="9"/>
      <c r="S32" s="9"/>
      <c r="T32" s="9"/>
      <c r="U32" s="9"/>
      <c r="V32" s="9"/>
      <c r="W32" s="20" t="s">
        <v>19</v>
      </c>
    </row>
    <row r="33" spans="2:23" ht="30">
      <c r="B33" s="29" t="s">
        <v>55</v>
      </c>
      <c r="C33" s="28" t="s">
        <v>54</v>
      </c>
      <c r="D33" s="26">
        <v>113</v>
      </c>
      <c r="E33" s="6"/>
      <c r="F33" s="9"/>
      <c r="G33" s="9"/>
      <c r="H33" s="9"/>
      <c r="I33" s="9"/>
      <c r="J33" s="9"/>
      <c r="K33" s="9"/>
      <c r="L33" s="9"/>
      <c r="M33" s="9"/>
      <c r="N33" s="9"/>
      <c r="O33" s="9"/>
      <c r="P33" s="9"/>
      <c r="Q33" s="9"/>
      <c r="R33" s="9"/>
      <c r="S33" s="9"/>
      <c r="T33" s="9"/>
      <c r="U33" s="9"/>
      <c r="V33" s="9"/>
      <c r="W33" s="20" t="s">
        <v>19</v>
      </c>
    </row>
    <row r="34" spans="2:23" ht="30">
      <c r="B34" s="29" t="s">
        <v>56</v>
      </c>
      <c r="C34" s="28" t="s">
        <v>57</v>
      </c>
      <c r="D34" s="26">
        <v>119</v>
      </c>
      <c r="E34" s="6"/>
      <c r="F34" s="9"/>
      <c r="G34" s="9"/>
      <c r="H34" s="9"/>
      <c r="I34" s="9"/>
      <c r="J34" s="9"/>
      <c r="K34" s="9"/>
      <c r="L34" s="9"/>
      <c r="M34" s="9"/>
      <c r="N34" s="9"/>
      <c r="O34" s="9"/>
      <c r="P34" s="9"/>
      <c r="Q34" s="9"/>
      <c r="R34" s="9"/>
      <c r="S34" s="9"/>
      <c r="T34" s="9"/>
      <c r="U34" s="9"/>
      <c r="V34" s="9"/>
      <c r="W34" s="20" t="s">
        <v>19</v>
      </c>
    </row>
    <row r="35" spans="2:23" ht="30">
      <c r="B35" s="29" t="s">
        <v>59</v>
      </c>
      <c r="C35" s="28" t="s">
        <v>58</v>
      </c>
      <c r="D35" s="26">
        <v>119</v>
      </c>
      <c r="E35" s="6"/>
      <c r="F35" s="9">
        <f>+F36+F37</f>
        <v>0</v>
      </c>
      <c r="G35" s="9"/>
      <c r="H35" s="9"/>
      <c r="I35" s="9"/>
      <c r="J35" s="9"/>
      <c r="K35" s="9"/>
      <c r="L35" s="9"/>
      <c r="M35" s="9"/>
      <c r="N35" s="9"/>
      <c r="O35" s="9"/>
      <c r="P35" s="9"/>
      <c r="Q35" s="9"/>
      <c r="R35" s="9"/>
      <c r="S35" s="9"/>
      <c r="T35" s="9"/>
      <c r="U35" s="9"/>
      <c r="V35" s="9"/>
      <c r="W35" s="20" t="s">
        <v>19</v>
      </c>
    </row>
    <row r="36" spans="2:23">
      <c r="B36" s="29" t="s">
        <v>60</v>
      </c>
      <c r="C36" s="28" t="s">
        <v>62</v>
      </c>
      <c r="D36" s="26">
        <v>119</v>
      </c>
      <c r="E36" s="6"/>
      <c r="F36" s="9"/>
      <c r="G36" s="9"/>
      <c r="H36" s="9"/>
      <c r="I36" s="9"/>
      <c r="J36" s="9"/>
      <c r="K36" s="9"/>
      <c r="L36" s="9"/>
      <c r="M36" s="9"/>
      <c r="N36" s="9"/>
      <c r="O36" s="9"/>
      <c r="P36" s="9"/>
      <c r="Q36" s="9"/>
      <c r="R36" s="9"/>
      <c r="S36" s="9"/>
      <c r="T36" s="9"/>
      <c r="U36" s="9"/>
      <c r="V36" s="9"/>
      <c r="W36" s="20" t="s">
        <v>19</v>
      </c>
    </row>
    <row r="37" spans="2:23">
      <c r="B37" s="23" t="s">
        <v>61</v>
      </c>
      <c r="C37" s="28" t="s">
        <v>63</v>
      </c>
      <c r="D37" s="26">
        <v>131</v>
      </c>
      <c r="E37" s="6"/>
      <c r="F37" s="9"/>
      <c r="G37" s="9"/>
      <c r="H37" s="9"/>
      <c r="I37" s="9"/>
      <c r="J37" s="9"/>
      <c r="K37" s="9"/>
      <c r="L37" s="9"/>
      <c r="M37" s="9"/>
      <c r="N37" s="9"/>
      <c r="O37" s="9"/>
      <c r="P37" s="9"/>
      <c r="Q37" s="9"/>
      <c r="R37" s="9"/>
      <c r="S37" s="9"/>
      <c r="T37" s="9"/>
      <c r="U37" s="9"/>
      <c r="V37" s="9"/>
      <c r="W37" s="20" t="s">
        <v>19</v>
      </c>
    </row>
    <row r="38" spans="2:23" ht="30">
      <c r="B38" s="126" t="s">
        <v>205</v>
      </c>
      <c r="C38" s="28" t="s">
        <v>64</v>
      </c>
      <c r="D38" s="61">
        <v>133</v>
      </c>
      <c r="E38" s="6"/>
      <c r="F38" s="9"/>
      <c r="G38" s="9"/>
      <c r="H38" s="9"/>
      <c r="I38" s="9"/>
      <c r="J38" s="9"/>
      <c r="K38" s="9"/>
      <c r="L38" s="9"/>
      <c r="M38" s="9"/>
      <c r="N38" s="9"/>
      <c r="O38" s="9"/>
      <c r="P38" s="9"/>
      <c r="Q38" s="9"/>
      <c r="R38" s="9"/>
      <c r="S38" s="9"/>
      <c r="T38" s="9"/>
      <c r="U38" s="9"/>
      <c r="V38" s="9"/>
      <c r="W38" s="20" t="s">
        <v>19</v>
      </c>
    </row>
    <row r="39" spans="2:23">
      <c r="B39" s="126" t="s">
        <v>65</v>
      </c>
      <c r="C39" s="28" t="s">
        <v>67</v>
      </c>
      <c r="D39" s="61">
        <v>134</v>
      </c>
      <c r="E39" s="6"/>
      <c r="F39" s="9"/>
      <c r="G39" s="9"/>
      <c r="H39" s="9"/>
      <c r="I39" s="9"/>
      <c r="J39" s="9"/>
      <c r="K39" s="9"/>
      <c r="L39" s="9"/>
      <c r="M39" s="9"/>
      <c r="N39" s="9"/>
      <c r="O39" s="9"/>
      <c r="P39" s="9"/>
      <c r="Q39" s="9"/>
      <c r="R39" s="9"/>
      <c r="S39" s="9"/>
      <c r="T39" s="9"/>
      <c r="U39" s="9"/>
      <c r="V39" s="9"/>
      <c r="W39" s="20" t="s">
        <v>19</v>
      </c>
    </row>
    <row r="40" spans="2:23" ht="30">
      <c r="B40" s="126" t="s">
        <v>66</v>
      </c>
      <c r="C40" s="28" t="s">
        <v>206</v>
      </c>
      <c r="D40" s="61">
        <v>139</v>
      </c>
      <c r="E40" s="6"/>
      <c r="F40" s="9"/>
      <c r="G40" s="9"/>
      <c r="H40" s="9"/>
      <c r="I40" s="9"/>
      <c r="J40" s="9"/>
      <c r="K40" s="9"/>
      <c r="L40" s="9"/>
      <c r="M40" s="9"/>
      <c r="N40" s="9"/>
      <c r="O40" s="9"/>
      <c r="P40" s="9"/>
      <c r="Q40" s="9"/>
      <c r="R40" s="9"/>
      <c r="S40" s="9"/>
      <c r="T40" s="9"/>
      <c r="U40" s="9"/>
      <c r="V40" s="9"/>
      <c r="W40" s="20" t="s">
        <v>19</v>
      </c>
    </row>
    <row r="41" spans="2:23" ht="30">
      <c r="B41" s="126" t="s">
        <v>68</v>
      </c>
      <c r="C41" s="28" t="s">
        <v>207</v>
      </c>
      <c r="D41" s="61">
        <v>139</v>
      </c>
      <c r="E41" s="6"/>
      <c r="F41" s="9"/>
      <c r="G41" s="9"/>
      <c r="H41" s="9"/>
      <c r="I41" s="9"/>
      <c r="J41" s="9"/>
      <c r="K41" s="9"/>
      <c r="L41" s="9"/>
      <c r="M41" s="9"/>
      <c r="N41" s="9"/>
      <c r="O41" s="9"/>
      <c r="P41" s="9"/>
      <c r="Q41" s="9"/>
      <c r="R41" s="9"/>
      <c r="S41" s="9"/>
      <c r="T41" s="9"/>
      <c r="U41" s="9"/>
      <c r="V41" s="9"/>
      <c r="W41" s="20" t="s">
        <v>19</v>
      </c>
    </row>
    <row r="42" spans="2:23">
      <c r="B42" s="27" t="s">
        <v>70</v>
      </c>
      <c r="C42" s="24" t="s">
        <v>69</v>
      </c>
      <c r="D42" s="25">
        <v>300</v>
      </c>
      <c r="E42" s="12"/>
      <c r="F42" s="13">
        <f>+F43+F44</f>
        <v>0</v>
      </c>
      <c r="G42" s="13"/>
      <c r="H42" s="13"/>
      <c r="I42" s="13"/>
      <c r="J42" s="13"/>
      <c r="K42" s="13"/>
      <c r="L42" s="13"/>
      <c r="M42" s="13"/>
      <c r="N42" s="13"/>
      <c r="O42" s="13"/>
      <c r="P42" s="13"/>
      <c r="Q42" s="13"/>
      <c r="R42" s="13"/>
      <c r="S42" s="13"/>
      <c r="T42" s="13"/>
      <c r="U42" s="13"/>
      <c r="V42" s="13"/>
      <c r="W42" s="21" t="s">
        <v>19</v>
      </c>
    </row>
    <row r="43" spans="2:23" ht="30">
      <c r="B43" s="29" t="s">
        <v>71</v>
      </c>
      <c r="C43" s="28" t="s">
        <v>72</v>
      </c>
      <c r="D43" s="26">
        <v>320</v>
      </c>
      <c r="E43" s="6"/>
      <c r="F43" s="9"/>
      <c r="G43" s="9"/>
      <c r="H43" s="9"/>
      <c r="I43" s="9"/>
      <c r="J43" s="9"/>
      <c r="K43" s="9"/>
      <c r="L43" s="9"/>
      <c r="M43" s="9"/>
      <c r="N43" s="9"/>
      <c r="O43" s="9"/>
      <c r="P43" s="9"/>
      <c r="Q43" s="9"/>
      <c r="R43" s="9"/>
      <c r="S43" s="9"/>
      <c r="T43" s="9"/>
      <c r="U43" s="9"/>
      <c r="V43" s="9"/>
      <c r="W43" s="20" t="s">
        <v>19</v>
      </c>
    </row>
    <row r="44" spans="2:23" ht="45">
      <c r="B44" s="29" t="s">
        <v>99</v>
      </c>
      <c r="C44" s="28" t="s">
        <v>73</v>
      </c>
      <c r="D44" s="26">
        <v>321</v>
      </c>
      <c r="E44" s="6"/>
      <c r="F44" s="9"/>
      <c r="G44" s="9"/>
      <c r="H44" s="9"/>
      <c r="I44" s="9"/>
      <c r="J44" s="9"/>
      <c r="K44" s="9"/>
      <c r="L44" s="9"/>
      <c r="M44" s="9"/>
      <c r="N44" s="9"/>
      <c r="O44" s="9"/>
      <c r="P44" s="9"/>
      <c r="Q44" s="9"/>
      <c r="R44" s="9"/>
      <c r="S44" s="9"/>
      <c r="T44" s="9"/>
      <c r="U44" s="9"/>
      <c r="V44" s="9"/>
      <c r="W44" s="20" t="s">
        <v>19</v>
      </c>
    </row>
    <row r="45" spans="2:23" ht="30">
      <c r="B45" s="29" t="s">
        <v>74</v>
      </c>
      <c r="C45" s="28" t="s">
        <v>75</v>
      </c>
      <c r="D45" s="26">
        <v>340</v>
      </c>
      <c r="E45" s="6"/>
      <c r="F45" s="9"/>
      <c r="G45" s="9"/>
      <c r="H45" s="9"/>
      <c r="I45" s="9"/>
      <c r="J45" s="9"/>
      <c r="K45" s="9"/>
      <c r="L45" s="9"/>
      <c r="M45" s="9"/>
      <c r="N45" s="9"/>
      <c r="O45" s="9"/>
      <c r="P45" s="9"/>
      <c r="Q45" s="9"/>
      <c r="R45" s="9"/>
      <c r="S45" s="9"/>
      <c r="T45" s="9"/>
      <c r="U45" s="9"/>
      <c r="V45" s="9"/>
      <c r="W45" s="20" t="s">
        <v>19</v>
      </c>
    </row>
    <row r="46" spans="2:23" ht="45">
      <c r="B46" s="29" t="s">
        <v>77</v>
      </c>
      <c r="C46" s="28" t="s">
        <v>76</v>
      </c>
      <c r="D46" s="26">
        <v>350</v>
      </c>
      <c r="E46" s="6"/>
      <c r="F46" s="9"/>
      <c r="G46" s="9"/>
      <c r="H46" s="9"/>
      <c r="I46" s="9"/>
      <c r="J46" s="9"/>
      <c r="K46" s="9"/>
      <c r="L46" s="9"/>
      <c r="M46" s="9"/>
      <c r="N46" s="9"/>
      <c r="O46" s="9"/>
      <c r="P46" s="9"/>
      <c r="Q46" s="9"/>
      <c r="R46" s="9"/>
      <c r="S46" s="9"/>
      <c r="T46" s="9"/>
      <c r="U46" s="9"/>
      <c r="V46" s="9"/>
      <c r="W46" s="20" t="s">
        <v>19</v>
      </c>
    </row>
    <row r="47" spans="2:23">
      <c r="B47" s="126" t="s">
        <v>208</v>
      </c>
      <c r="C47" s="28" t="s">
        <v>78</v>
      </c>
      <c r="D47" s="26">
        <v>360</v>
      </c>
      <c r="E47" s="6"/>
      <c r="F47" s="9"/>
      <c r="G47" s="9"/>
      <c r="H47" s="9"/>
      <c r="I47" s="9"/>
      <c r="J47" s="9"/>
      <c r="K47" s="9"/>
      <c r="L47" s="9"/>
      <c r="M47" s="9"/>
      <c r="N47" s="9"/>
      <c r="O47" s="9"/>
      <c r="P47" s="9"/>
      <c r="Q47" s="9"/>
      <c r="R47" s="9"/>
      <c r="S47" s="9"/>
      <c r="T47" s="9"/>
      <c r="U47" s="9"/>
      <c r="V47" s="9"/>
      <c r="W47" s="20" t="s">
        <v>19</v>
      </c>
    </row>
    <row r="48" spans="2:23">
      <c r="B48" s="27" t="s">
        <v>80</v>
      </c>
      <c r="C48" s="24" t="s">
        <v>79</v>
      </c>
      <c r="D48" s="25">
        <v>850</v>
      </c>
      <c r="E48" s="12"/>
      <c r="F48" s="13">
        <f>+F49+F50+F51</f>
        <v>0</v>
      </c>
      <c r="G48" s="13"/>
      <c r="H48" s="13"/>
      <c r="I48" s="13"/>
      <c r="J48" s="13"/>
      <c r="K48" s="13"/>
      <c r="L48" s="13"/>
      <c r="M48" s="13"/>
      <c r="N48" s="13"/>
      <c r="O48" s="13"/>
      <c r="P48" s="13"/>
      <c r="Q48" s="13"/>
      <c r="R48" s="13"/>
      <c r="S48" s="13"/>
      <c r="T48" s="13"/>
      <c r="U48" s="13"/>
      <c r="V48" s="13"/>
      <c r="W48" s="21" t="s">
        <v>19</v>
      </c>
    </row>
    <row r="49" spans="2:23" ht="30">
      <c r="B49" s="29" t="s">
        <v>81</v>
      </c>
      <c r="C49" s="28" t="s">
        <v>82</v>
      </c>
      <c r="D49" s="26">
        <v>851</v>
      </c>
      <c r="E49" s="6"/>
      <c r="F49" s="9"/>
      <c r="G49" s="9"/>
      <c r="H49" s="9"/>
      <c r="I49" s="9"/>
      <c r="J49" s="9"/>
      <c r="K49" s="9"/>
      <c r="L49" s="9"/>
      <c r="M49" s="9"/>
      <c r="N49" s="9"/>
      <c r="O49" s="9"/>
      <c r="P49" s="9"/>
      <c r="Q49" s="9"/>
      <c r="R49" s="9"/>
      <c r="S49" s="9"/>
      <c r="T49" s="9"/>
      <c r="U49" s="9"/>
      <c r="V49" s="9"/>
      <c r="W49" s="20" t="s">
        <v>19</v>
      </c>
    </row>
    <row r="50" spans="2:23" ht="30">
      <c r="B50" s="29" t="s">
        <v>84</v>
      </c>
      <c r="C50" s="28" t="s">
        <v>83</v>
      </c>
      <c r="D50" s="26">
        <v>852</v>
      </c>
      <c r="E50" s="6"/>
      <c r="F50" s="9"/>
      <c r="G50" s="9"/>
      <c r="H50" s="9"/>
      <c r="I50" s="9"/>
      <c r="J50" s="9"/>
      <c r="K50" s="9"/>
      <c r="L50" s="9"/>
      <c r="M50" s="9"/>
      <c r="N50" s="9"/>
      <c r="O50" s="9"/>
      <c r="P50" s="9"/>
      <c r="Q50" s="9"/>
      <c r="R50" s="9"/>
      <c r="S50" s="9"/>
      <c r="T50" s="9"/>
      <c r="U50" s="9"/>
      <c r="V50" s="9"/>
      <c r="W50" s="20" t="s">
        <v>19</v>
      </c>
    </row>
    <row r="51" spans="2:23">
      <c r="B51" s="29" t="s">
        <v>85</v>
      </c>
      <c r="C51" s="28" t="s">
        <v>86</v>
      </c>
      <c r="D51" s="26">
        <v>853</v>
      </c>
      <c r="E51" s="6"/>
      <c r="F51" s="9"/>
      <c r="G51" s="9"/>
      <c r="H51" s="9"/>
      <c r="I51" s="9"/>
      <c r="J51" s="9"/>
      <c r="K51" s="9"/>
      <c r="L51" s="9"/>
      <c r="M51" s="9"/>
      <c r="N51" s="9"/>
      <c r="O51" s="9"/>
      <c r="P51" s="9"/>
      <c r="Q51" s="9"/>
      <c r="R51" s="9"/>
      <c r="S51" s="9"/>
      <c r="T51" s="9"/>
      <c r="U51" s="9"/>
      <c r="V51" s="9"/>
      <c r="W51" s="20" t="s">
        <v>19</v>
      </c>
    </row>
    <row r="52" spans="2:23">
      <c r="B52" s="27" t="s">
        <v>88</v>
      </c>
      <c r="C52" s="24" t="s">
        <v>87</v>
      </c>
      <c r="D52" s="25" t="s">
        <v>19</v>
      </c>
      <c r="E52" s="12"/>
      <c r="F52" s="13">
        <f>+F53+F54+F55</f>
        <v>0</v>
      </c>
      <c r="G52" s="13"/>
      <c r="H52" s="13"/>
      <c r="I52" s="13"/>
      <c r="J52" s="13"/>
      <c r="K52" s="13"/>
      <c r="L52" s="13"/>
      <c r="M52" s="13"/>
      <c r="N52" s="13"/>
      <c r="O52" s="13"/>
      <c r="P52" s="13"/>
      <c r="Q52" s="13"/>
      <c r="R52" s="13"/>
      <c r="S52" s="13"/>
      <c r="T52" s="13"/>
      <c r="U52" s="13"/>
      <c r="V52" s="13"/>
      <c r="W52" s="21" t="s">
        <v>19</v>
      </c>
    </row>
    <row r="53" spans="2:23" ht="30">
      <c r="B53" s="126" t="s">
        <v>209</v>
      </c>
      <c r="C53" s="28" t="s">
        <v>89</v>
      </c>
      <c r="D53" s="61">
        <v>613</v>
      </c>
      <c r="E53" s="6"/>
      <c r="F53" s="9"/>
      <c r="G53" s="9"/>
      <c r="H53" s="9"/>
      <c r="I53" s="9"/>
      <c r="J53" s="9"/>
      <c r="K53" s="9"/>
      <c r="L53" s="9"/>
      <c r="M53" s="9"/>
      <c r="N53" s="9"/>
      <c r="O53" s="9"/>
      <c r="P53" s="9"/>
      <c r="Q53" s="9"/>
      <c r="R53" s="9"/>
      <c r="S53" s="9"/>
      <c r="T53" s="9"/>
      <c r="U53" s="9"/>
      <c r="V53" s="9"/>
      <c r="W53" s="20" t="s">
        <v>19</v>
      </c>
    </row>
    <row r="54" spans="2:23">
      <c r="B54" s="126" t="s">
        <v>210</v>
      </c>
      <c r="C54" s="28" t="s">
        <v>90</v>
      </c>
      <c r="D54" s="61">
        <v>623</v>
      </c>
      <c r="E54" s="6"/>
      <c r="F54" s="9"/>
      <c r="G54" s="9"/>
      <c r="H54" s="9"/>
      <c r="I54" s="9"/>
      <c r="J54" s="9"/>
      <c r="K54" s="9"/>
      <c r="L54" s="9"/>
      <c r="M54" s="9"/>
      <c r="N54" s="9"/>
      <c r="O54" s="9"/>
      <c r="P54" s="9"/>
      <c r="Q54" s="9"/>
      <c r="R54" s="9"/>
      <c r="S54" s="9"/>
      <c r="T54" s="9"/>
      <c r="U54" s="9"/>
      <c r="V54" s="9"/>
      <c r="W54" s="20" t="s">
        <v>19</v>
      </c>
    </row>
    <row r="55" spans="2:23" ht="30">
      <c r="B55" s="126" t="s">
        <v>211</v>
      </c>
      <c r="C55" s="28" t="s">
        <v>93</v>
      </c>
      <c r="D55" s="61">
        <v>634</v>
      </c>
      <c r="E55" s="6"/>
      <c r="F55" s="9"/>
      <c r="G55" s="9"/>
      <c r="H55" s="9"/>
      <c r="I55" s="9"/>
      <c r="J55" s="9"/>
      <c r="K55" s="9"/>
      <c r="L55" s="9"/>
      <c r="M55" s="9"/>
      <c r="N55" s="9"/>
      <c r="O55" s="9"/>
      <c r="P55" s="9"/>
      <c r="Q55" s="9"/>
      <c r="R55" s="9"/>
      <c r="S55" s="9"/>
      <c r="T55" s="9"/>
      <c r="U55" s="9"/>
      <c r="V55" s="9"/>
      <c r="W55" s="20" t="s">
        <v>19</v>
      </c>
    </row>
    <row r="56" spans="2:23">
      <c r="B56" s="126" t="s">
        <v>212</v>
      </c>
      <c r="C56" s="28" t="s">
        <v>213</v>
      </c>
      <c r="D56" s="61">
        <v>810</v>
      </c>
      <c r="E56" s="12"/>
      <c r="F56" s="13">
        <f>+F57</f>
        <v>0</v>
      </c>
      <c r="G56" s="13"/>
      <c r="H56" s="13"/>
      <c r="I56" s="13"/>
      <c r="J56" s="13"/>
      <c r="K56" s="13"/>
      <c r="L56" s="13"/>
      <c r="M56" s="13"/>
      <c r="N56" s="13"/>
      <c r="O56" s="13"/>
      <c r="P56" s="13"/>
      <c r="Q56" s="13"/>
      <c r="R56" s="13"/>
      <c r="S56" s="13"/>
      <c r="T56" s="13"/>
      <c r="U56" s="13"/>
      <c r="V56" s="13"/>
      <c r="W56" s="21" t="s">
        <v>19</v>
      </c>
    </row>
    <row r="57" spans="2:23">
      <c r="B57" s="126" t="s">
        <v>91</v>
      </c>
      <c r="C57" s="28" t="s">
        <v>214</v>
      </c>
      <c r="D57" s="61">
        <v>862</v>
      </c>
      <c r="E57" s="6"/>
      <c r="F57" s="9"/>
      <c r="G57" s="9"/>
      <c r="H57" s="9"/>
      <c r="I57" s="9"/>
      <c r="J57" s="9"/>
      <c r="K57" s="9"/>
      <c r="L57" s="9"/>
      <c r="M57" s="9"/>
      <c r="N57" s="9"/>
      <c r="O57" s="9"/>
      <c r="P57" s="9"/>
      <c r="Q57" s="9"/>
      <c r="R57" s="9"/>
      <c r="S57" s="9"/>
      <c r="T57" s="9"/>
      <c r="U57" s="9"/>
      <c r="V57" s="9"/>
      <c r="W57" s="20" t="s">
        <v>19</v>
      </c>
    </row>
    <row r="58" spans="2:23" ht="30">
      <c r="B58" s="126" t="s">
        <v>92</v>
      </c>
      <c r="C58" s="28" t="s">
        <v>215</v>
      </c>
      <c r="D58" s="61">
        <v>863</v>
      </c>
      <c r="E58" s="12"/>
      <c r="F58" s="13">
        <f>+F59+F60+F61+F62+F69+F63</f>
        <v>0</v>
      </c>
      <c r="G58" s="13"/>
      <c r="H58" s="13"/>
      <c r="I58" s="13"/>
      <c r="J58" s="13"/>
      <c r="K58" s="13"/>
      <c r="L58" s="13"/>
      <c r="M58" s="13"/>
      <c r="N58" s="13"/>
      <c r="O58" s="13"/>
      <c r="P58" s="13"/>
      <c r="Q58" s="13"/>
      <c r="R58" s="13"/>
      <c r="S58" s="13"/>
      <c r="T58" s="13"/>
      <c r="U58" s="13"/>
      <c r="V58" s="13"/>
      <c r="W58" s="20" t="s">
        <v>19</v>
      </c>
    </row>
    <row r="59" spans="2:23">
      <c r="B59" s="27" t="s">
        <v>95</v>
      </c>
      <c r="C59" s="24" t="s">
        <v>96</v>
      </c>
      <c r="D59" s="25" t="s">
        <v>19</v>
      </c>
      <c r="E59" s="6"/>
      <c r="F59" s="9"/>
      <c r="G59" s="9"/>
      <c r="H59" s="9"/>
      <c r="I59" s="9"/>
      <c r="J59" s="9"/>
      <c r="K59" s="9"/>
      <c r="L59" s="9"/>
      <c r="M59" s="9"/>
      <c r="N59" s="9"/>
      <c r="O59" s="9"/>
      <c r="P59" s="9"/>
      <c r="Q59" s="9"/>
      <c r="R59" s="9"/>
      <c r="S59" s="9"/>
      <c r="T59" s="9"/>
      <c r="U59" s="9"/>
      <c r="V59" s="9"/>
      <c r="W59" s="20" t="s">
        <v>19</v>
      </c>
    </row>
    <row r="60" spans="2:23" ht="30">
      <c r="B60" s="29" t="s">
        <v>98</v>
      </c>
      <c r="C60" s="28" t="s">
        <v>97</v>
      </c>
      <c r="D60" s="26">
        <v>831</v>
      </c>
      <c r="E60" s="6"/>
      <c r="F60" s="9"/>
      <c r="G60" s="9"/>
      <c r="H60" s="9"/>
      <c r="I60" s="9"/>
      <c r="J60" s="9"/>
      <c r="K60" s="9"/>
      <c r="L60" s="9"/>
      <c r="M60" s="9"/>
      <c r="N60" s="9"/>
      <c r="O60" s="9"/>
      <c r="P60" s="9"/>
      <c r="Q60" s="9"/>
      <c r="R60" s="9"/>
      <c r="S60" s="9"/>
      <c r="T60" s="9"/>
      <c r="U60" s="9"/>
      <c r="V60" s="9"/>
      <c r="W60" s="20" t="s">
        <v>19</v>
      </c>
    </row>
    <row r="61" spans="2:23">
      <c r="B61" s="27" t="s">
        <v>100</v>
      </c>
      <c r="C61" s="24" t="s">
        <v>94</v>
      </c>
      <c r="D61" s="25" t="s">
        <v>19</v>
      </c>
      <c r="E61" s="6"/>
      <c r="F61" s="9"/>
      <c r="G61" s="9"/>
      <c r="H61" s="9"/>
      <c r="I61" s="9"/>
      <c r="J61" s="9"/>
      <c r="K61" s="9"/>
      <c r="L61" s="9"/>
      <c r="M61" s="9"/>
      <c r="N61" s="9"/>
      <c r="O61" s="9"/>
      <c r="P61" s="9"/>
      <c r="Q61" s="9"/>
      <c r="R61" s="9"/>
      <c r="S61" s="9"/>
      <c r="T61" s="9"/>
      <c r="U61" s="9"/>
      <c r="V61" s="9"/>
      <c r="W61" s="20"/>
    </row>
    <row r="62" spans="2:23" ht="30">
      <c r="B62" s="177" t="s">
        <v>262</v>
      </c>
      <c r="C62" s="159" t="s">
        <v>101</v>
      </c>
      <c r="D62" s="160">
        <v>241</v>
      </c>
      <c r="E62" s="6"/>
      <c r="F62" s="9"/>
      <c r="G62" s="9"/>
      <c r="H62" s="9"/>
      <c r="I62" s="9"/>
      <c r="J62" s="9"/>
      <c r="K62" s="9"/>
      <c r="L62" s="9"/>
      <c r="M62" s="9"/>
      <c r="N62" s="9"/>
      <c r="O62" s="9"/>
      <c r="P62" s="9"/>
      <c r="Q62" s="9"/>
      <c r="R62" s="9"/>
      <c r="S62" s="9"/>
      <c r="T62" s="9"/>
      <c r="U62" s="9"/>
      <c r="V62" s="9"/>
      <c r="W62" s="20"/>
    </row>
    <row r="63" spans="2:23">
      <c r="B63" s="161"/>
      <c r="C63" s="159"/>
      <c r="D63" s="160"/>
      <c r="E63" s="6"/>
      <c r="F63" s="9"/>
      <c r="G63" s="9"/>
      <c r="H63" s="9"/>
      <c r="I63" s="9"/>
      <c r="J63" s="9"/>
      <c r="K63" s="9"/>
      <c r="L63" s="9"/>
      <c r="M63" s="9"/>
      <c r="N63" s="9"/>
      <c r="O63" s="9"/>
      <c r="P63" s="9"/>
      <c r="Q63" s="9"/>
      <c r="R63" s="9"/>
      <c r="S63" s="9"/>
      <c r="T63" s="9"/>
      <c r="U63" s="9"/>
      <c r="V63" s="9"/>
      <c r="W63" s="20"/>
    </row>
    <row r="64" spans="2:23" ht="30">
      <c r="B64" s="161" t="s">
        <v>103</v>
      </c>
      <c r="C64" s="159" t="s">
        <v>102</v>
      </c>
      <c r="D64" s="160">
        <v>243</v>
      </c>
      <c r="E64" s="6"/>
      <c r="F64" s="9"/>
      <c r="G64" s="9"/>
      <c r="H64" s="9"/>
      <c r="I64" s="9"/>
      <c r="J64" s="9"/>
      <c r="K64" s="9"/>
      <c r="L64" s="9"/>
      <c r="M64" s="9"/>
      <c r="N64" s="9"/>
      <c r="O64" s="9"/>
      <c r="P64" s="9"/>
      <c r="Q64" s="9"/>
      <c r="R64" s="9"/>
      <c r="S64" s="9"/>
      <c r="T64" s="9"/>
      <c r="U64" s="9"/>
      <c r="V64" s="9"/>
      <c r="W64" s="20"/>
    </row>
    <row r="65" spans="2:23">
      <c r="B65" s="161" t="s">
        <v>104</v>
      </c>
      <c r="C65" s="159" t="s">
        <v>105</v>
      </c>
      <c r="D65" s="160">
        <v>244</v>
      </c>
      <c r="E65" s="6"/>
      <c r="F65" s="9"/>
      <c r="G65" s="9"/>
      <c r="H65" s="9"/>
      <c r="I65" s="9"/>
      <c r="J65" s="9"/>
      <c r="K65" s="9"/>
      <c r="L65" s="9"/>
      <c r="M65" s="9"/>
      <c r="N65" s="9"/>
      <c r="O65" s="9"/>
      <c r="P65" s="9"/>
      <c r="Q65" s="9"/>
      <c r="R65" s="9"/>
      <c r="S65" s="9"/>
      <c r="T65" s="9"/>
      <c r="U65" s="9"/>
      <c r="V65" s="9"/>
      <c r="W65" s="20"/>
    </row>
    <row r="66" spans="2:23" ht="30">
      <c r="B66" s="162" t="s">
        <v>125</v>
      </c>
      <c r="C66" s="159" t="s">
        <v>126</v>
      </c>
      <c r="D66" s="160">
        <v>244</v>
      </c>
      <c r="E66" s="6"/>
      <c r="F66" s="9"/>
      <c r="G66" s="9"/>
      <c r="H66" s="9"/>
      <c r="I66" s="9"/>
      <c r="J66" s="9"/>
      <c r="K66" s="9"/>
      <c r="L66" s="9"/>
      <c r="M66" s="9"/>
      <c r="N66" s="9"/>
      <c r="O66" s="9"/>
      <c r="P66" s="9"/>
      <c r="Q66" s="9"/>
      <c r="R66" s="9"/>
      <c r="S66" s="9"/>
      <c r="T66" s="9"/>
      <c r="U66" s="9"/>
      <c r="V66" s="9"/>
      <c r="W66" s="20"/>
    </row>
    <row r="67" spans="2:23">
      <c r="B67" s="163" t="s">
        <v>121</v>
      </c>
      <c r="C67" s="159"/>
      <c r="D67" s="160"/>
      <c r="E67" s="6"/>
      <c r="F67" s="9"/>
      <c r="G67" s="9"/>
      <c r="H67" s="9"/>
      <c r="I67" s="9"/>
      <c r="J67" s="9"/>
      <c r="K67" s="9"/>
      <c r="L67" s="9"/>
      <c r="M67" s="9"/>
      <c r="N67" s="9"/>
      <c r="O67" s="9"/>
      <c r="P67" s="9"/>
      <c r="Q67" s="9"/>
      <c r="R67" s="9"/>
      <c r="S67" s="9"/>
      <c r="T67" s="9"/>
      <c r="U67" s="9"/>
      <c r="V67" s="9"/>
      <c r="W67" s="20"/>
    </row>
    <row r="68" spans="2:23">
      <c r="B68" s="164" t="s">
        <v>123</v>
      </c>
      <c r="C68" s="159" t="s">
        <v>127</v>
      </c>
      <c r="D68" s="160">
        <v>244</v>
      </c>
      <c r="E68" s="6"/>
      <c r="F68" s="9"/>
      <c r="G68" s="9"/>
      <c r="H68" s="9"/>
      <c r="I68" s="9"/>
      <c r="J68" s="9"/>
      <c r="K68" s="9"/>
      <c r="L68" s="9"/>
      <c r="M68" s="9"/>
      <c r="N68" s="9"/>
      <c r="O68" s="9"/>
      <c r="P68" s="9"/>
      <c r="Q68" s="9"/>
      <c r="R68" s="9"/>
      <c r="S68" s="9"/>
      <c r="T68" s="9"/>
      <c r="U68" s="9"/>
      <c r="V68" s="9"/>
      <c r="W68" s="20"/>
    </row>
    <row r="69" spans="2:23">
      <c r="B69" s="164" t="s">
        <v>124</v>
      </c>
      <c r="C69" s="159" t="s">
        <v>128</v>
      </c>
      <c r="D69" s="160">
        <v>244</v>
      </c>
      <c r="E69" s="6"/>
      <c r="F69" s="9">
        <f>+F70+F71</f>
        <v>0</v>
      </c>
      <c r="G69" s="9"/>
      <c r="H69" s="9"/>
      <c r="I69" s="9"/>
      <c r="J69" s="9"/>
      <c r="K69" s="9"/>
      <c r="L69" s="9"/>
      <c r="M69" s="9"/>
      <c r="N69" s="9"/>
      <c r="O69" s="9"/>
      <c r="P69" s="9"/>
      <c r="Q69" s="9"/>
      <c r="R69" s="9"/>
      <c r="S69" s="9"/>
      <c r="T69" s="9"/>
      <c r="U69" s="9"/>
      <c r="V69" s="9"/>
      <c r="W69" s="20"/>
    </row>
    <row r="70" spans="2:23">
      <c r="B70" s="422" t="s">
        <v>312</v>
      </c>
      <c r="C70" s="288" t="s">
        <v>129</v>
      </c>
      <c r="D70" s="179">
        <v>244</v>
      </c>
      <c r="E70" s="6"/>
      <c r="F70" s="9"/>
      <c r="G70" s="9"/>
      <c r="H70" s="9"/>
      <c r="I70" s="9"/>
      <c r="J70" s="9"/>
      <c r="K70" s="9"/>
      <c r="L70" s="9"/>
      <c r="M70" s="9"/>
      <c r="N70" s="9"/>
      <c r="O70" s="9"/>
      <c r="P70" s="9"/>
      <c r="Q70" s="9"/>
      <c r="R70" s="9"/>
      <c r="S70" s="9"/>
      <c r="T70" s="9"/>
      <c r="U70" s="9"/>
      <c r="V70" s="9"/>
      <c r="W70" s="20"/>
    </row>
    <row r="71" spans="2:23">
      <c r="B71" s="422" t="s">
        <v>313</v>
      </c>
      <c r="C71" s="288" t="s">
        <v>314</v>
      </c>
      <c r="D71" s="179">
        <v>244</v>
      </c>
      <c r="E71" s="6"/>
      <c r="F71" s="9"/>
      <c r="G71" s="9"/>
      <c r="H71" s="9"/>
      <c r="I71" s="9"/>
      <c r="J71" s="9"/>
      <c r="K71" s="9"/>
      <c r="L71" s="9"/>
      <c r="M71" s="9"/>
      <c r="N71" s="9"/>
      <c r="O71" s="9"/>
      <c r="P71" s="9"/>
      <c r="Q71" s="9"/>
      <c r="R71" s="9"/>
      <c r="S71" s="9"/>
      <c r="T71" s="9"/>
      <c r="U71" s="9"/>
      <c r="V71" s="9"/>
      <c r="W71" s="20"/>
    </row>
    <row r="72" spans="2:23" ht="30">
      <c r="B72" s="165" t="s">
        <v>255</v>
      </c>
      <c r="C72" s="166" t="s">
        <v>122</v>
      </c>
      <c r="D72" s="167">
        <v>246</v>
      </c>
      <c r="E72" s="6"/>
      <c r="F72" s="9"/>
      <c r="G72" s="9"/>
      <c r="H72" s="9"/>
      <c r="I72" s="9"/>
      <c r="J72" s="9"/>
      <c r="K72" s="9"/>
      <c r="L72" s="9"/>
      <c r="M72" s="9"/>
      <c r="N72" s="9"/>
      <c r="O72" s="9"/>
      <c r="P72" s="9"/>
      <c r="Q72" s="9"/>
      <c r="R72" s="9"/>
      <c r="S72" s="9"/>
      <c r="T72" s="9"/>
      <c r="U72" s="9"/>
      <c r="V72" s="9"/>
      <c r="W72" s="20"/>
    </row>
    <row r="73" spans="2:23">
      <c r="B73" s="165" t="s">
        <v>256</v>
      </c>
      <c r="C73" s="166" t="s">
        <v>257</v>
      </c>
      <c r="D73" s="167">
        <v>247</v>
      </c>
      <c r="E73" s="6"/>
      <c r="F73" s="9"/>
      <c r="G73" s="9"/>
      <c r="H73" s="9"/>
      <c r="I73" s="9"/>
      <c r="J73" s="9"/>
      <c r="K73" s="9"/>
      <c r="L73" s="9"/>
      <c r="M73" s="9"/>
      <c r="N73" s="9"/>
      <c r="O73" s="9"/>
      <c r="P73" s="9"/>
      <c r="Q73" s="9"/>
      <c r="R73" s="9"/>
      <c r="S73" s="9"/>
      <c r="T73" s="9"/>
      <c r="U73" s="9"/>
      <c r="V73" s="9"/>
      <c r="W73" s="20"/>
    </row>
    <row r="74" spans="2:23" ht="30">
      <c r="B74" s="178" t="s">
        <v>120</v>
      </c>
      <c r="C74" s="166" t="s">
        <v>258</v>
      </c>
      <c r="D74" s="179">
        <v>400</v>
      </c>
      <c r="E74" s="12"/>
      <c r="F74" s="13"/>
      <c r="G74" s="13"/>
      <c r="H74" s="13"/>
      <c r="I74" s="13"/>
      <c r="J74" s="13"/>
      <c r="K74" s="13"/>
      <c r="L74" s="13"/>
      <c r="M74" s="13"/>
      <c r="N74" s="13"/>
      <c r="O74" s="13"/>
      <c r="P74" s="13"/>
      <c r="Q74" s="13"/>
      <c r="R74" s="13"/>
      <c r="S74" s="13"/>
      <c r="T74" s="13"/>
      <c r="U74" s="13"/>
      <c r="V74" s="13"/>
      <c r="W74" s="21"/>
    </row>
    <row r="75" spans="2:23" ht="45">
      <c r="B75" s="180" t="s">
        <v>106</v>
      </c>
      <c r="C75" s="166" t="s">
        <v>259</v>
      </c>
      <c r="D75" s="179">
        <v>406</v>
      </c>
      <c r="E75" s="6"/>
      <c r="F75" s="9"/>
      <c r="G75" s="9"/>
      <c r="H75" s="9"/>
      <c r="I75" s="9"/>
      <c r="J75" s="9"/>
      <c r="K75" s="9"/>
      <c r="L75" s="9"/>
      <c r="M75" s="9"/>
      <c r="N75" s="9"/>
      <c r="O75" s="9"/>
      <c r="P75" s="9"/>
      <c r="Q75" s="9"/>
      <c r="R75" s="9"/>
      <c r="S75" s="9"/>
      <c r="T75" s="9"/>
      <c r="U75" s="9"/>
      <c r="V75" s="9"/>
      <c r="W75" s="20"/>
    </row>
    <row r="76" spans="2:23" ht="30">
      <c r="B76" s="180" t="s">
        <v>107</v>
      </c>
      <c r="C76" s="166" t="s">
        <v>260</v>
      </c>
      <c r="D76" s="179">
        <v>407</v>
      </c>
      <c r="E76" s="6"/>
      <c r="F76" s="9"/>
      <c r="G76" s="9"/>
      <c r="H76" s="9"/>
      <c r="I76" s="9"/>
      <c r="J76" s="9"/>
      <c r="K76" s="9"/>
      <c r="L76" s="9"/>
      <c r="M76" s="9"/>
      <c r="N76" s="9"/>
      <c r="O76" s="9"/>
      <c r="P76" s="9"/>
      <c r="Q76" s="9"/>
      <c r="R76" s="9"/>
      <c r="S76" s="9"/>
      <c r="T76" s="9"/>
      <c r="U76" s="9"/>
      <c r="V76" s="9"/>
      <c r="W76" s="20"/>
    </row>
    <row r="77" spans="2:23">
      <c r="B77" s="287" t="s">
        <v>280</v>
      </c>
      <c r="C77" s="288" t="s">
        <v>281</v>
      </c>
      <c r="D77" s="179">
        <v>880</v>
      </c>
      <c r="E77" s="6"/>
      <c r="F77" s="9"/>
      <c r="G77" s="9"/>
      <c r="H77" s="9"/>
      <c r="I77" s="9"/>
      <c r="J77" s="9"/>
      <c r="K77" s="9"/>
      <c r="L77" s="9"/>
      <c r="M77" s="9"/>
      <c r="N77" s="9"/>
      <c r="O77" s="9"/>
      <c r="P77" s="9"/>
      <c r="Q77" s="9"/>
      <c r="R77" s="9"/>
      <c r="S77" s="9"/>
      <c r="T77" s="9"/>
      <c r="U77" s="9"/>
      <c r="V77" s="9"/>
      <c r="W77" s="20"/>
    </row>
    <row r="78" spans="2:23">
      <c r="B78" s="169" t="s">
        <v>108</v>
      </c>
      <c r="C78" s="170" t="s">
        <v>109</v>
      </c>
      <c r="D78" s="171">
        <v>100</v>
      </c>
      <c r="E78" s="6"/>
      <c r="F78" s="9"/>
      <c r="G78" s="9"/>
      <c r="H78" s="9"/>
      <c r="I78" s="9"/>
      <c r="J78" s="9"/>
      <c r="K78" s="9"/>
      <c r="L78" s="9"/>
      <c r="M78" s="9"/>
      <c r="N78" s="9"/>
      <c r="O78" s="9"/>
      <c r="P78" s="9"/>
      <c r="Q78" s="9"/>
      <c r="R78" s="9"/>
      <c r="S78" s="9"/>
      <c r="T78" s="9"/>
      <c r="U78" s="9"/>
      <c r="V78" s="9"/>
      <c r="W78" s="20" t="s">
        <v>19</v>
      </c>
    </row>
    <row r="79" spans="2:23" ht="30">
      <c r="B79" s="161" t="s">
        <v>111</v>
      </c>
      <c r="C79" s="159" t="s">
        <v>110</v>
      </c>
      <c r="D79" s="160"/>
      <c r="E79" s="12"/>
      <c r="F79" s="13"/>
      <c r="G79" s="13"/>
      <c r="H79" s="13"/>
      <c r="I79" s="13"/>
      <c r="J79" s="13"/>
      <c r="K79" s="13"/>
      <c r="L79" s="13"/>
      <c r="M79" s="13"/>
      <c r="N79" s="13"/>
      <c r="O79" s="13"/>
      <c r="P79" s="13"/>
      <c r="Q79" s="13"/>
      <c r="R79" s="13"/>
      <c r="S79" s="13"/>
      <c r="T79" s="13"/>
      <c r="U79" s="13"/>
      <c r="V79" s="13"/>
      <c r="W79" s="21" t="s">
        <v>19</v>
      </c>
    </row>
    <row r="80" spans="2:23">
      <c r="B80" s="29" t="s">
        <v>112</v>
      </c>
      <c r="C80" s="28" t="s">
        <v>113</v>
      </c>
      <c r="D80" s="26"/>
      <c r="E80" s="6"/>
      <c r="F80" s="9"/>
      <c r="G80" s="9"/>
      <c r="H80" s="9"/>
      <c r="I80" s="9"/>
      <c r="J80" s="9"/>
      <c r="K80" s="9"/>
      <c r="L80" s="9"/>
      <c r="M80" s="9"/>
      <c r="N80" s="9"/>
      <c r="O80" s="9"/>
      <c r="P80" s="9"/>
      <c r="Q80" s="9"/>
      <c r="R80" s="9"/>
      <c r="S80" s="9"/>
      <c r="T80" s="9"/>
      <c r="U80" s="9"/>
      <c r="V80" s="9"/>
      <c r="W80" s="20" t="s">
        <v>19</v>
      </c>
    </row>
    <row r="81" spans="2:23">
      <c r="B81" s="29" t="s">
        <v>115</v>
      </c>
      <c r="C81" s="28" t="s">
        <v>114</v>
      </c>
      <c r="D81" s="26"/>
      <c r="E81" s="6"/>
      <c r="F81" s="9"/>
      <c r="G81" s="9"/>
      <c r="H81" s="9"/>
      <c r="I81" s="9"/>
      <c r="J81" s="9"/>
      <c r="K81" s="9"/>
      <c r="L81" s="9"/>
      <c r="M81" s="9"/>
      <c r="N81" s="9"/>
      <c r="O81" s="9"/>
      <c r="P81" s="9"/>
      <c r="Q81" s="9"/>
      <c r="R81" s="9"/>
      <c r="S81" s="9"/>
      <c r="T81" s="9"/>
      <c r="U81" s="9"/>
      <c r="V81" s="9"/>
      <c r="W81" s="20" t="s">
        <v>19</v>
      </c>
    </row>
    <row r="82" spans="2:23">
      <c r="B82" s="27" t="s">
        <v>116</v>
      </c>
      <c r="C82" s="24" t="s">
        <v>117</v>
      </c>
      <c r="D82" s="25" t="s">
        <v>19</v>
      </c>
      <c r="E82" s="6"/>
      <c r="F82" s="9"/>
      <c r="G82" s="9"/>
      <c r="H82" s="9"/>
      <c r="I82" s="9"/>
      <c r="J82" s="9"/>
      <c r="K82" s="9"/>
      <c r="L82" s="9"/>
      <c r="M82" s="9"/>
      <c r="N82" s="9"/>
      <c r="O82" s="9"/>
      <c r="P82" s="9"/>
      <c r="Q82" s="9"/>
      <c r="R82" s="9"/>
      <c r="S82" s="9"/>
      <c r="T82" s="9"/>
      <c r="U82" s="9"/>
      <c r="V82" s="9"/>
      <c r="W82" s="20" t="s">
        <v>19</v>
      </c>
    </row>
    <row r="83" spans="2:23" ht="30">
      <c r="B83" s="29" t="s">
        <v>119</v>
      </c>
      <c r="C83" s="28" t="s">
        <v>118</v>
      </c>
      <c r="D83" s="26">
        <v>610</v>
      </c>
      <c r="E83" s="6"/>
      <c r="F83" s="9"/>
      <c r="G83" s="9"/>
      <c r="H83" s="9"/>
      <c r="I83" s="9"/>
      <c r="J83" s="9"/>
      <c r="K83" s="9"/>
      <c r="L83" s="9"/>
      <c r="M83" s="9"/>
      <c r="N83" s="9"/>
      <c r="O83" s="9"/>
      <c r="P83" s="9"/>
      <c r="Q83" s="9"/>
      <c r="R83" s="9"/>
      <c r="S83" s="9"/>
      <c r="T83" s="9"/>
      <c r="U83" s="9"/>
      <c r="V83" s="9"/>
      <c r="W83" s="20" t="s">
        <v>19</v>
      </c>
    </row>
  </sheetData>
  <mergeCells count="17">
    <mergeCell ref="Y2:Y3"/>
    <mergeCell ref="Z2:AD2"/>
    <mergeCell ref="AE2:AE3"/>
    <mergeCell ref="AF2:AF3"/>
    <mergeCell ref="AG2:AP2"/>
    <mergeCell ref="X2:X3"/>
    <mergeCell ref="B1:W1"/>
    <mergeCell ref="B2:B3"/>
    <mergeCell ref="C2:C3"/>
    <mergeCell ref="D2:D3"/>
    <mergeCell ref="E2:E3"/>
    <mergeCell ref="F2:F3"/>
    <mergeCell ref="G2:G3"/>
    <mergeCell ref="H2:L2"/>
    <mergeCell ref="M2:M3"/>
    <mergeCell ref="N2:U2"/>
    <mergeCell ref="W2:W3"/>
  </mergeCells>
  <pageMargins left="1.08" right="0.39370078740157483" top="0.31496062992125984" bottom="0.31496062992125984" header="0.31496062992125984" footer="0.31496062992125984"/>
  <pageSetup paperSize="9" scale="61" fitToHeight="2" orientation="landscape" copies="2" r:id="rId1"/>
</worksheet>
</file>

<file path=xl/worksheets/sheet7.xml><?xml version="1.0" encoding="utf-8"?>
<worksheet xmlns="http://schemas.openxmlformats.org/spreadsheetml/2006/main" xmlns:r="http://schemas.openxmlformats.org/officeDocument/2006/relationships">
  <sheetPr>
    <tabColor rgb="FF00B050"/>
    <pageSetUpPr fitToPage="1"/>
  </sheetPr>
  <dimension ref="B1:L66"/>
  <sheetViews>
    <sheetView topLeftCell="E1" zoomScaleNormal="100" workbookViewId="0">
      <selection activeCell="H10" sqref="H10"/>
    </sheetView>
  </sheetViews>
  <sheetFormatPr defaultColWidth="8.85546875" defaultRowHeight="15"/>
  <cols>
    <col min="1" max="1" width="2.28515625" style="254" customWidth="1"/>
    <col min="2" max="2" width="12.140625" style="270" customWidth="1"/>
    <col min="3" max="3" width="66.28515625" style="270" customWidth="1"/>
    <col min="4" max="4" width="8.85546875" style="270"/>
    <col min="5" max="5" width="12.28515625" style="270" customWidth="1"/>
    <col min="6" max="7" width="14.28515625" style="270" customWidth="1"/>
    <col min="8" max="8" width="15.85546875" style="270" customWidth="1"/>
    <col min="9" max="9" width="12.5703125" style="270" customWidth="1"/>
    <col min="10" max="10" width="15" style="270" customWidth="1"/>
    <col min="11" max="11" width="12.5703125" style="270" customWidth="1"/>
    <col min="12" max="12" width="17" style="254" customWidth="1"/>
    <col min="13" max="16384" width="8.85546875" style="254"/>
  </cols>
  <sheetData>
    <row r="1" spans="2:12" ht="30" customHeight="1">
      <c r="B1" s="619" t="s">
        <v>160</v>
      </c>
      <c r="C1" s="620"/>
      <c r="D1" s="620"/>
      <c r="E1" s="620"/>
      <c r="F1" s="620"/>
      <c r="G1" s="620"/>
      <c r="H1" s="620"/>
      <c r="I1" s="620"/>
      <c r="J1" s="620"/>
      <c r="K1" s="620"/>
    </row>
    <row r="2" spans="2:12" ht="14.45" customHeight="1">
      <c r="B2" s="617" t="s">
        <v>130</v>
      </c>
      <c r="C2" s="617" t="s">
        <v>10</v>
      </c>
      <c r="D2" s="617" t="s">
        <v>131</v>
      </c>
      <c r="E2" s="617" t="s">
        <v>132</v>
      </c>
      <c r="F2" s="618" t="s">
        <v>228</v>
      </c>
      <c r="G2" s="618" t="s">
        <v>267</v>
      </c>
      <c r="H2" s="617" t="s">
        <v>16</v>
      </c>
      <c r="I2" s="617"/>
      <c r="J2" s="617"/>
      <c r="K2" s="617"/>
    </row>
    <row r="3" spans="2:12" ht="60">
      <c r="B3" s="618"/>
      <c r="C3" s="618"/>
      <c r="D3" s="618"/>
      <c r="E3" s="618"/>
      <c r="F3" s="623"/>
      <c r="G3" s="623"/>
      <c r="H3" s="502" t="s">
        <v>330</v>
      </c>
      <c r="I3" s="502" t="s">
        <v>331</v>
      </c>
      <c r="J3" s="502" t="s">
        <v>332</v>
      </c>
      <c r="K3" s="230" t="s">
        <v>15</v>
      </c>
    </row>
    <row r="4" spans="2:12">
      <c r="B4" s="228">
        <v>1</v>
      </c>
      <c r="C4" s="228">
        <v>2</v>
      </c>
      <c r="D4" s="228">
        <v>3</v>
      </c>
      <c r="E4" s="228">
        <v>4</v>
      </c>
      <c r="F4" s="228" t="s">
        <v>229</v>
      </c>
      <c r="G4" s="228" t="s">
        <v>268</v>
      </c>
      <c r="H4" s="228">
        <v>5</v>
      </c>
      <c r="I4" s="228">
        <v>6</v>
      </c>
      <c r="J4" s="228">
        <v>7</v>
      </c>
      <c r="K4" s="228">
        <v>8</v>
      </c>
    </row>
    <row r="5" spans="2:12" ht="16.5">
      <c r="B5" s="229">
        <v>1</v>
      </c>
      <c r="C5" s="255" t="s">
        <v>283</v>
      </c>
      <c r="D5" s="229">
        <v>26000</v>
      </c>
      <c r="E5" s="229" t="s">
        <v>133</v>
      </c>
      <c r="F5" s="229"/>
      <c r="G5" s="229"/>
      <c r="H5" s="256">
        <f>H14+H9</f>
        <v>11334800</v>
      </c>
      <c r="I5" s="293">
        <f t="shared" ref="I5:J5" si="0">I14+I9</f>
        <v>0</v>
      </c>
      <c r="J5" s="293">
        <f t="shared" si="0"/>
        <v>0</v>
      </c>
      <c r="K5" s="229">
        <f>+K6+K8+K9+K36+K42+K45+K14</f>
        <v>0</v>
      </c>
    </row>
    <row r="6" spans="2:12">
      <c r="B6" s="615" t="s">
        <v>134</v>
      </c>
      <c r="C6" s="257" t="s">
        <v>23</v>
      </c>
      <c r="D6" s="615">
        <v>26100</v>
      </c>
      <c r="E6" s="615" t="s">
        <v>133</v>
      </c>
      <c r="F6" s="624"/>
      <c r="G6" s="624"/>
      <c r="H6" s="616"/>
      <c r="I6" s="616"/>
      <c r="J6" s="616"/>
      <c r="K6" s="616"/>
    </row>
    <row r="7" spans="2:12" ht="181.5">
      <c r="B7" s="615"/>
      <c r="C7" s="257" t="s">
        <v>284</v>
      </c>
      <c r="D7" s="615"/>
      <c r="E7" s="615"/>
      <c r="F7" s="625"/>
      <c r="G7" s="625"/>
      <c r="H7" s="616"/>
      <c r="I7" s="616"/>
      <c r="J7" s="616"/>
      <c r="K7" s="616"/>
    </row>
    <row r="8" spans="2:12" ht="61.5">
      <c r="B8" s="120" t="s">
        <v>135</v>
      </c>
      <c r="C8" s="257" t="s">
        <v>285</v>
      </c>
      <c r="D8" s="120">
        <v>26200</v>
      </c>
      <c r="E8" s="120" t="s">
        <v>133</v>
      </c>
      <c r="F8" s="120"/>
      <c r="G8" s="120"/>
      <c r="H8" s="76"/>
      <c r="I8" s="76"/>
      <c r="J8" s="76"/>
      <c r="K8" s="76"/>
    </row>
    <row r="9" spans="2:12" ht="46.5">
      <c r="B9" s="120" t="s">
        <v>136</v>
      </c>
      <c r="C9" s="257" t="s">
        <v>286</v>
      </c>
      <c r="D9" s="120">
        <v>26300</v>
      </c>
      <c r="E9" s="120" t="s">
        <v>133</v>
      </c>
      <c r="F9" s="120"/>
      <c r="G9" s="120"/>
      <c r="H9" s="443">
        <f>H10</f>
        <v>0</v>
      </c>
      <c r="I9" s="294">
        <f t="shared" ref="I9:J9" si="1">I10</f>
        <v>0</v>
      </c>
      <c r="J9" s="294">
        <f t="shared" si="1"/>
        <v>0</v>
      </c>
      <c r="K9" s="76"/>
    </row>
    <row r="10" spans="2:12">
      <c r="B10" s="120" t="s">
        <v>230</v>
      </c>
      <c r="C10" s="257" t="s">
        <v>231</v>
      </c>
      <c r="D10" s="120">
        <v>26310</v>
      </c>
      <c r="E10" s="120" t="s">
        <v>232</v>
      </c>
      <c r="F10" s="120" t="s">
        <v>232</v>
      </c>
      <c r="G10" s="120" t="s">
        <v>232</v>
      </c>
      <c r="H10" s="443"/>
      <c r="I10" s="76"/>
      <c r="J10" s="76"/>
      <c r="K10" s="76"/>
    </row>
    <row r="11" spans="2:12" ht="18">
      <c r="B11" s="120"/>
      <c r="C11" s="220" t="s">
        <v>233</v>
      </c>
      <c r="D11" s="120" t="s">
        <v>234</v>
      </c>
      <c r="E11" s="120"/>
      <c r="F11" s="120"/>
      <c r="G11" s="120"/>
      <c r="H11" s="443"/>
      <c r="I11" s="76"/>
      <c r="J11" s="76"/>
      <c r="K11" s="76"/>
    </row>
    <row r="12" spans="2:12" ht="18">
      <c r="B12" s="120"/>
      <c r="C12" s="220" t="s">
        <v>270</v>
      </c>
      <c r="D12" s="120" t="s">
        <v>269</v>
      </c>
      <c r="E12" s="120"/>
      <c r="F12" s="120"/>
      <c r="G12" s="120"/>
      <c r="H12" s="443"/>
      <c r="I12" s="76"/>
      <c r="J12" s="76"/>
      <c r="K12" s="76"/>
    </row>
    <row r="13" spans="2:12">
      <c r="B13" s="120" t="s">
        <v>235</v>
      </c>
      <c r="C13" s="220" t="s">
        <v>155</v>
      </c>
      <c r="D13" s="120">
        <v>26320</v>
      </c>
      <c r="E13" s="120" t="s">
        <v>232</v>
      </c>
      <c r="F13" s="120" t="s">
        <v>232</v>
      </c>
      <c r="G13" s="120" t="s">
        <v>232</v>
      </c>
      <c r="H13" s="443"/>
      <c r="I13" s="76"/>
      <c r="J13" s="76"/>
      <c r="K13" s="76"/>
    </row>
    <row r="14" spans="2:12" ht="61.5">
      <c r="B14" s="120" t="s">
        <v>137</v>
      </c>
      <c r="C14" s="257" t="s">
        <v>287</v>
      </c>
      <c r="D14" s="120">
        <v>26400</v>
      </c>
      <c r="E14" s="120" t="s">
        <v>133</v>
      </c>
      <c r="F14" s="120"/>
      <c r="G14" s="120"/>
      <c r="H14" s="443">
        <f>+H15+H24+H29+H32+H36</f>
        <v>11334800</v>
      </c>
      <c r="I14" s="76">
        <f>+I15+I24+I29+I32+I36</f>
        <v>0</v>
      </c>
      <c r="J14" s="76">
        <f>+J15+J24+J29+J32+J36</f>
        <v>0</v>
      </c>
      <c r="K14" s="76">
        <f>+K15+K24+K29+K32+K36</f>
        <v>0</v>
      </c>
    </row>
    <row r="15" spans="2:12">
      <c r="B15" s="622" t="s">
        <v>186</v>
      </c>
      <c r="C15" s="221" t="s">
        <v>23</v>
      </c>
      <c r="D15" s="548">
        <v>26410</v>
      </c>
      <c r="E15" s="548" t="s">
        <v>133</v>
      </c>
      <c r="F15" s="229"/>
      <c r="G15" s="258"/>
      <c r="H15" s="612">
        <f>H17</f>
        <v>11334800</v>
      </c>
      <c r="I15" s="613">
        <f t="shared" ref="I15:K15" si="2">+I17+I19</f>
        <v>0</v>
      </c>
      <c r="J15" s="613">
        <f t="shared" si="2"/>
        <v>0</v>
      </c>
      <c r="K15" s="613">
        <f t="shared" si="2"/>
        <v>0</v>
      </c>
    </row>
    <row r="16" spans="2:12" ht="42.75">
      <c r="B16" s="622"/>
      <c r="C16" s="221" t="s">
        <v>138</v>
      </c>
      <c r="D16" s="548"/>
      <c r="E16" s="548"/>
      <c r="F16" s="229"/>
      <c r="G16" s="259"/>
      <c r="H16" s="612"/>
      <c r="I16" s="613"/>
      <c r="J16" s="613"/>
      <c r="K16" s="613"/>
      <c r="L16" s="254" t="s">
        <v>248</v>
      </c>
    </row>
    <row r="17" spans="2:12">
      <c r="B17" s="611" t="s">
        <v>139</v>
      </c>
      <c r="C17" s="222" t="s">
        <v>23</v>
      </c>
      <c r="D17" s="611">
        <v>26411</v>
      </c>
      <c r="E17" s="611" t="s">
        <v>133</v>
      </c>
      <c r="F17" s="228"/>
      <c r="G17" s="260"/>
      <c r="H17" s="621">
        <f>'2026'!G61</f>
        <v>11334800</v>
      </c>
      <c r="I17" s="610">
        <f>'2027'!G61</f>
        <v>0</v>
      </c>
      <c r="J17" s="610">
        <f>'2028'!G61</f>
        <v>0</v>
      </c>
      <c r="K17" s="610"/>
    </row>
    <row r="18" spans="2:12">
      <c r="B18" s="611"/>
      <c r="C18" s="223" t="s">
        <v>140</v>
      </c>
      <c r="D18" s="611"/>
      <c r="E18" s="611"/>
      <c r="F18" s="228"/>
      <c r="G18" s="261"/>
      <c r="H18" s="621"/>
      <c r="I18" s="610"/>
      <c r="J18" s="610"/>
      <c r="K18" s="610"/>
    </row>
    <row r="19" spans="2:12" ht="18">
      <c r="B19" s="228" t="s">
        <v>141</v>
      </c>
      <c r="C19" s="222" t="s">
        <v>288</v>
      </c>
      <c r="D19" s="228">
        <v>26412</v>
      </c>
      <c r="E19" s="228" t="s">
        <v>133</v>
      </c>
      <c r="F19" s="228"/>
      <c r="G19" s="228"/>
      <c r="H19" s="444"/>
      <c r="I19" s="262"/>
      <c r="J19" s="262"/>
      <c r="K19" s="262"/>
    </row>
    <row r="20" spans="2:12" ht="28.5">
      <c r="B20" s="229" t="s">
        <v>180</v>
      </c>
      <c r="C20" s="263" t="s">
        <v>188</v>
      </c>
      <c r="D20" s="228">
        <v>26413</v>
      </c>
      <c r="E20" s="228" t="s">
        <v>133</v>
      </c>
      <c r="F20" s="228"/>
      <c r="G20" s="228"/>
      <c r="H20" s="262"/>
      <c r="I20" s="262"/>
      <c r="J20" s="262"/>
      <c r="K20" s="262"/>
    </row>
    <row r="21" spans="2:12">
      <c r="B21" s="611" t="s">
        <v>189</v>
      </c>
      <c r="C21" s="222" t="s">
        <v>23</v>
      </c>
      <c r="D21" s="611">
        <v>26414</v>
      </c>
      <c r="E21" s="611" t="s">
        <v>133</v>
      </c>
      <c r="F21" s="228"/>
      <c r="G21" s="228"/>
      <c r="H21" s="262"/>
      <c r="I21" s="262"/>
      <c r="J21" s="262"/>
      <c r="K21" s="262"/>
    </row>
    <row r="22" spans="2:12">
      <c r="B22" s="611"/>
      <c r="C22" s="223" t="s">
        <v>140</v>
      </c>
      <c r="D22" s="611"/>
      <c r="E22" s="611"/>
      <c r="F22" s="228"/>
      <c r="G22" s="228"/>
      <c r="H22" s="262"/>
      <c r="I22" s="262"/>
      <c r="J22" s="262"/>
      <c r="K22" s="262"/>
    </row>
    <row r="23" spans="2:12">
      <c r="B23" s="228" t="s">
        <v>190</v>
      </c>
      <c r="C23" s="222" t="s">
        <v>155</v>
      </c>
      <c r="D23" s="228">
        <v>26415</v>
      </c>
      <c r="E23" s="228" t="s">
        <v>133</v>
      </c>
      <c r="F23" s="228"/>
      <c r="G23" s="228"/>
      <c r="H23" s="262"/>
      <c r="I23" s="262"/>
      <c r="J23" s="262"/>
      <c r="K23" s="262"/>
    </row>
    <row r="24" spans="2:12" ht="42.75">
      <c r="B24" s="229" t="s">
        <v>142</v>
      </c>
      <c r="C24" s="264" t="s">
        <v>143</v>
      </c>
      <c r="D24" s="229">
        <v>26420</v>
      </c>
      <c r="E24" s="229" t="s">
        <v>133</v>
      </c>
      <c r="F24" s="229"/>
      <c r="G24" s="229"/>
      <c r="H24" s="256">
        <f>H25</f>
        <v>0</v>
      </c>
      <c r="I24" s="256">
        <f t="shared" ref="I24:K24" si="3">+I25+I28</f>
        <v>0</v>
      </c>
      <c r="J24" s="256">
        <f t="shared" si="3"/>
        <v>0</v>
      </c>
      <c r="K24" s="256">
        <f t="shared" si="3"/>
        <v>0</v>
      </c>
    </row>
    <row r="25" spans="2:12">
      <c r="B25" s="611" t="s">
        <v>144</v>
      </c>
      <c r="C25" s="222" t="s">
        <v>23</v>
      </c>
      <c r="D25" s="611">
        <v>26421</v>
      </c>
      <c r="E25" s="611" t="s">
        <v>133</v>
      </c>
      <c r="F25" s="228"/>
      <c r="G25" s="260"/>
      <c r="H25" s="610">
        <f>'2026'!H61+'2026'!I61</f>
        <v>0</v>
      </c>
      <c r="I25" s="610">
        <f>'2027'!H61</f>
        <v>0</v>
      </c>
      <c r="J25" s="610">
        <f>'2028'!H61</f>
        <v>0</v>
      </c>
      <c r="K25" s="610"/>
      <c r="L25" s="608" t="s">
        <v>246</v>
      </c>
    </row>
    <row r="26" spans="2:12">
      <c r="B26" s="611"/>
      <c r="C26" s="223" t="s">
        <v>140</v>
      </c>
      <c r="D26" s="611"/>
      <c r="E26" s="611"/>
      <c r="F26" s="228"/>
      <c r="G26" s="261"/>
      <c r="H26" s="610"/>
      <c r="I26" s="610"/>
      <c r="J26" s="610"/>
      <c r="K26" s="610"/>
      <c r="L26" s="608"/>
    </row>
    <row r="27" spans="2:12" ht="18">
      <c r="B27" s="228"/>
      <c r="C27" s="220" t="s">
        <v>233</v>
      </c>
      <c r="D27" s="228" t="s">
        <v>236</v>
      </c>
      <c r="E27" s="228" t="s">
        <v>232</v>
      </c>
      <c r="F27" s="228"/>
      <c r="G27" s="228"/>
      <c r="H27" s="262"/>
      <c r="I27" s="262"/>
      <c r="J27" s="262"/>
      <c r="K27" s="262"/>
    </row>
    <row r="28" spans="2:12" ht="18">
      <c r="B28" s="228" t="s">
        <v>145</v>
      </c>
      <c r="C28" s="222" t="s">
        <v>288</v>
      </c>
      <c r="D28" s="228">
        <v>26422</v>
      </c>
      <c r="E28" s="228" t="s">
        <v>133</v>
      </c>
      <c r="F28" s="228"/>
      <c r="G28" s="228"/>
      <c r="H28" s="262"/>
      <c r="I28" s="262"/>
      <c r="J28" s="262"/>
      <c r="K28" s="262"/>
    </row>
    <row r="29" spans="2:12" ht="30.75">
      <c r="B29" s="229" t="s">
        <v>146</v>
      </c>
      <c r="C29" s="264" t="s">
        <v>289</v>
      </c>
      <c r="D29" s="229">
        <v>26430</v>
      </c>
      <c r="E29" s="229" t="s">
        <v>133</v>
      </c>
      <c r="F29" s="229"/>
      <c r="G29" s="229"/>
      <c r="H29" s="256"/>
      <c r="I29" s="256"/>
      <c r="J29" s="256"/>
      <c r="K29" s="256"/>
    </row>
    <row r="30" spans="2:12" ht="18">
      <c r="B30" s="229"/>
      <c r="C30" s="220" t="s">
        <v>233</v>
      </c>
      <c r="D30" s="229" t="s">
        <v>237</v>
      </c>
      <c r="E30" s="229" t="s">
        <v>232</v>
      </c>
      <c r="F30" s="229"/>
      <c r="G30" s="229"/>
      <c r="H30" s="256"/>
      <c r="I30" s="256"/>
      <c r="J30" s="256"/>
      <c r="K30" s="256"/>
    </row>
    <row r="31" spans="2:12" ht="18">
      <c r="B31" s="229"/>
      <c r="C31" s="220" t="s">
        <v>270</v>
      </c>
      <c r="D31" s="229" t="s">
        <v>271</v>
      </c>
      <c r="E31" s="229" t="s">
        <v>232</v>
      </c>
      <c r="F31" s="229"/>
      <c r="G31" s="229"/>
      <c r="H31" s="256"/>
      <c r="I31" s="256"/>
      <c r="J31" s="256"/>
      <c r="K31" s="256"/>
    </row>
    <row r="32" spans="2:12">
      <c r="B32" s="229" t="s">
        <v>147</v>
      </c>
      <c r="C32" s="221" t="s">
        <v>148</v>
      </c>
      <c r="D32" s="229">
        <v>26440</v>
      </c>
      <c r="E32" s="229" t="s">
        <v>133</v>
      </c>
      <c r="F32" s="229"/>
      <c r="G32" s="229"/>
      <c r="H32" s="256">
        <f>+H33+H35</f>
        <v>0</v>
      </c>
      <c r="I32" s="256">
        <f t="shared" ref="I32:K32" si="4">+I33+I35</f>
        <v>0</v>
      </c>
      <c r="J32" s="256">
        <f t="shared" si="4"/>
        <v>0</v>
      </c>
      <c r="K32" s="256">
        <f t="shared" si="4"/>
        <v>0</v>
      </c>
    </row>
    <row r="33" spans="2:12">
      <c r="B33" s="611" t="s">
        <v>149</v>
      </c>
      <c r="C33" s="222" t="s">
        <v>23</v>
      </c>
      <c r="D33" s="611">
        <v>26441</v>
      </c>
      <c r="E33" s="611" t="s">
        <v>133</v>
      </c>
      <c r="F33" s="228"/>
      <c r="G33" s="260"/>
      <c r="H33" s="610"/>
      <c r="I33" s="610"/>
      <c r="J33" s="610"/>
      <c r="K33" s="610"/>
    </row>
    <row r="34" spans="2:12">
      <c r="B34" s="611"/>
      <c r="C34" s="223" t="s">
        <v>140</v>
      </c>
      <c r="D34" s="611"/>
      <c r="E34" s="611"/>
      <c r="F34" s="228"/>
      <c r="G34" s="261"/>
      <c r="H34" s="610"/>
      <c r="I34" s="610"/>
      <c r="J34" s="610"/>
      <c r="K34" s="610"/>
    </row>
    <row r="35" spans="2:12" ht="18">
      <c r="B35" s="228" t="s">
        <v>150</v>
      </c>
      <c r="C35" s="222" t="s">
        <v>288</v>
      </c>
      <c r="D35" s="228">
        <v>26442</v>
      </c>
      <c r="E35" s="228" t="s">
        <v>133</v>
      </c>
      <c r="F35" s="228"/>
      <c r="G35" s="228"/>
      <c r="H35" s="262"/>
      <c r="I35" s="262"/>
      <c r="J35" s="262"/>
      <c r="K35" s="262"/>
    </row>
    <row r="36" spans="2:12">
      <c r="B36" s="229" t="s">
        <v>151</v>
      </c>
      <c r="C36" s="221" t="s">
        <v>152</v>
      </c>
      <c r="D36" s="229">
        <v>26450</v>
      </c>
      <c r="E36" s="229" t="s">
        <v>133</v>
      </c>
      <c r="F36" s="229"/>
      <c r="G36" s="229"/>
      <c r="H36" s="256">
        <f>H37</f>
        <v>0</v>
      </c>
      <c r="I36" s="256">
        <f t="shared" ref="I36:K36" si="5">+I37+I41</f>
        <v>0</v>
      </c>
      <c r="J36" s="256">
        <f t="shared" si="5"/>
        <v>0</v>
      </c>
      <c r="K36" s="256">
        <f t="shared" si="5"/>
        <v>0</v>
      </c>
    </row>
    <row r="37" spans="2:12">
      <c r="B37" s="611" t="s">
        <v>153</v>
      </c>
      <c r="C37" s="222" t="s">
        <v>23</v>
      </c>
      <c r="D37" s="611">
        <v>26451</v>
      </c>
      <c r="E37" s="611" t="s">
        <v>133</v>
      </c>
      <c r="F37" s="228"/>
      <c r="G37" s="260"/>
      <c r="H37" s="610">
        <f>'2026'!N61</f>
        <v>0</v>
      </c>
      <c r="I37" s="610">
        <f>'2027'!N61</f>
        <v>0</v>
      </c>
      <c r="J37" s="610">
        <f>'2028'!O61</f>
        <v>0</v>
      </c>
      <c r="K37" s="610"/>
      <c r="L37" s="609" t="s">
        <v>247</v>
      </c>
    </row>
    <row r="38" spans="2:12">
      <c r="B38" s="611"/>
      <c r="C38" s="223" t="s">
        <v>140</v>
      </c>
      <c r="D38" s="611"/>
      <c r="E38" s="611"/>
      <c r="F38" s="228"/>
      <c r="G38" s="261"/>
      <c r="H38" s="610"/>
      <c r="I38" s="610"/>
      <c r="J38" s="610"/>
      <c r="K38" s="610"/>
      <c r="L38" s="609"/>
    </row>
    <row r="39" spans="2:12" ht="18">
      <c r="B39" s="229"/>
      <c r="C39" s="220" t="s">
        <v>233</v>
      </c>
      <c r="D39" s="229" t="s">
        <v>253</v>
      </c>
      <c r="E39" s="229" t="s">
        <v>232</v>
      </c>
      <c r="F39" s="228"/>
      <c r="G39" s="228"/>
      <c r="H39" s="262"/>
      <c r="I39" s="262"/>
      <c r="J39" s="262"/>
      <c r="K39" s="262"/>
    </row>
    <row r="40" spans="2:12" ht="18">
      <c r="B40" s="229"/>
      <c r="C40" s="220" t="s">
        <v>270</v>
      </c>
      <c r="D40" s="229" t="s">
        <v>272</v>
      </c>
      <c r="E40" s="229" t="s">
        <v>232</v>
      </c>
      <c r="F40" s="228"/>
      <c r="G40" s="228"/>
      <c r="H40" s="262"/>
      <c r="I40" s="262"/>
      <c r="J40" s="262"/>
      <c r="K40" s="262"/>
    </row>
    <row r="41" spans="2:12">
      <c r="B41" s="228" t="s">
        <v>154</v>
      </c>
      <c r="C41" s="223" t="s">
        <v>155</v>
      </c>
      <c r="D41" s="228">
        <v>26452</v>
      </c>
      <c r="E41" s="228" t="s">
        <v>133</v>
      </c>
      <c r="F41" s="228"/>
      <c r="G41" s="228"/>
      <c r="H41" s="262"/>
      <c r="I41" s="262"/>
      <c r="J41" s="262"/>
      <c r="K41" s="262"/>
    </row>
    <row r="42" spans="2:12" ht="57">
      <c r="B42" s="229" t="s">
        <v>156</v>
      </c>
      <c r="C42" s="265" t="s">
        <v>181</v>
      </c>
      <c r="D42" s="229">
        <v>26500</v>
      </c>
      <c r="E42" s="229" t="s">
        <v>133</v>
      </c>
      <c r="F42" s="229"/>
      <c r="G42" s="229"/>
      <c r="H42" s="256">
        <f>H43</f>
        <v>11334800</v>
      </c>
      <c r="I42" s="256">
        <f t="shared" ref="I42:K42" si="6">+I43</f>
        <v>0</v>
      </c>
      <c r="J42" s="256">
        <f t="shared" si="6"/>
        <v>0</v>
      </c>
      <c r="K42" s="256">
        <f t="shared" si="6"/>
        <v>0</v>
      </c>
    </row>
    <row r="43" spans="2:12">
      <c r="B43" s="614"/>
      <c r="C43" s="228" t="s">
        <v>157</v>
      </c>
      <c r="D43" s="611">
        <v>26510</v>
      </c>
      <c r="E43" s="614"/>
      <c r="F43" s="266"/>
      <c r="G43" s="260"/>
      <c r="H43" s="610">
        <f>H14</f>
        <v>11334800</v>
      </c>
      <c r="I43" s="610">
        <f t="shared" ref="I43:J43" si="7">I14</f>
        <v>0</v>
      </c>
      <c r="J43" s="610">
        <f t="shared" si="7"/>
        <v>0</v>
      </c>
      <c r="K43" s="610"/>
    </row>
    <row r="44" spans="2:12">
      <c r="B44" s="614"/>
      <c r="C44" s="266"/>
      <c r="D44" s="611"/>
      <c r="E44" s="614"/>
      <c r="F44" s="266"/>
      <c r="G44" s="261"/>
      <c r="H44" s="610"/>
      <c r="I44" s="610"/>
      <c r="J44" s="610"/>
      <c r="K44" s="610"/>
    </row>
    <row r="45" spans="2:12" ht="57">
      <c r="B45" s="229" t="s">
        <v>158</v>
      </c>
      <c r="C45" s="255" t="s">
        <v>159</v>
      </c>
      <c r="D45" s="229">
        <v>26600</v>
      </c>
      <c r="E45" s="229" t="s">
        <v>133</v>
      </c>
      <c r="F45" s="229"/>
      <c r="G45" s="229"/>
      <c r="H45" s="256">
        <f>+H46</f>
        <v>0</v>
      </c>
      <c r="I45" s="256">
        <f t="shared" ref="I45:K45" si="8">+I46</f>
        <v>0</v>
      </c>
      <c r="J45" s="256">
        <f t="shared" si="8"/>
        <v>0</v>
      </c>
      <c r="K45" s="256">
        <f t="shared" si="8"/>
        <v>0</v>
      </c>
      <c r="L45" s="325">
        <f>H5-H42</f>
        <v>0</v>
      </c>
    </row>
    <row r="46" spans="2:12">
      <c r="B46" s="266"/>
      <c r="C46" s="228" t="s">
        <v>157</v>
      </c>
      <c r="D46" s="228">
        <v>26610</v>
      </c>
      <c r="E46" s="266"/>
      <c r="F46" s="266"/>
      <c r="G46" s="228"/>
      <c r="H46" s="262"/>
      <c r="I46" s="262"/>
      <c r="J46" s="262"/>
      <c r="K46" s="262"/>
    </row>
    <row r="47" spans="2:12">
      <c r="B47" s="267"/>
      <c r="C47" s="268"/>
      <c r="D47" s="268"/>
      <c r="E47" s="267"/>
      <c r="F47" s="267"/>
      <c r="G47" s="267"/>
      <c r="H47" s="269"/>
      <c r="I47" s="269"/>
      <c r="J47" s="269"/>
      <c r="K47" s="269"/>
    </row>
    <row r="48" spans="2:12" ht="15.75">
      <c r="C48" s="271" t="s">
        <v>290</v>
      </c>
      <c r="E48" s="599" t="s">
        <v>300</v>
      </c>
      <c r="F48" s="599"/>
      <c r="G48" s="272"/>
      <c r="H48" s="273"/>
      <c r="J48" s="600" t="s">
        <v>299</v>
      </c>
      <c r="K48" s="600"/>
    </row>
    <row r="49" spans="2:12">
      <c r="C49" s="274" t="s">
        <v>177</v>
      </c>
      <c r="E49" s="601" t="s">
        <v>291</v>
      </c>
      <c r="F49" s="601"/>
      <c r="G49" s="275"/>
      <c r="H49" s="276" t="s">
        <v>178</v>
      </c>
      <c r="I49" s="276"/>
      <c r="J49" s="277"/>
      <c r="K49" s="277" t="s">
        <v>179</v>
      </c>
    </row>
    <row r="50" spans="2:12">
      <c r="C50" s="274"/>
      <c r="D50" s="278"/>
      <c r="E50" s="275"/>
      <c r="F50" s="275"/>
      <c r="G50" s="275"/>
      <c r="H50" s="276"/>
      <c r="I50" s="276"/>
      <c r="J50" s="277"/>
    </row>
    <row r="51" spans="2:12" ht="66.599999999999994" customHeight="1">
      <c r="C51" s="271" t="s">
        <v>292</v>
      </c>
      <c r="E51" s="602" t="s">
        <v>293</v>
      </c>
      <c r="F51" s="602"/>
      <c r="G51" s="272"/>
      <c r="H51" s="273"/>
      <c r="J51" s="600" t="s">
        <v>254</v>
      </c>
      <c r="K51" s="600"/>
    </row>
    <row r="52" spans="2:12">
      <c r="C52" s="274" t="s">
        <v>177</v>
      </c>
      <c r="E52" s="598" t="s">
        <v>291</v>
      </c>
      <c r="F52" s="598"/>
      <c r="H52" s="276" t="s">
        <v>178</v>
      </c>
      <c r="I52" s="276"/>
      <c r="J52" s="277"/>
      <c r="K52" s="277" t="s">
        <v>179</v>
      </c>
    </row>
    <row r="53" spans="2:12">
      <c r="C53" s="274"/>
      <c r="D53" s="278"/>
      <c r="H53" s="276"/>
      <c r="I53" s="276"/>
      <c r="J53" s="277"/>
    </row>
    <row r="54" spans="2:12" ht="15.75">
      <c r="C54" s="279" t="s">
        <v>294</v>
      </c>
      <c r="E54" s="599" t="s">
        <v>295</v>
      </c>
      <c r="F54" s="599"/>
      <c r="H54" s="273" t="s">
        <v>296</v>
      </c>
      <c r="I54" s="276"/>
      <c r="J54" s="599" t="s">
        <v>245</v>
      </c>
      <c r="K54" s="599"/>
    </row>
    <row r="55" spans="2:12" ht="22.9" customHeight="1">
      <c r="C55" s="274"/>
      <c r="E55" s="598" t="s">
        <v>291</v>
      </c>
      <c r="F55" s="598"/>
      <c r="H55" s="276" t="s">
        <v>297</v>
      </c>
      <c r="J55" s="598" t="s">
        <v>298</v>
      </c>
      <c r="K55" s="598"/>
    </row>
    <row r="56" spans="2:12">
      <c r="C56" s="280"/>
      <c r="D56" s="272"/>
      <c r="E56" s="272"/>
      <c r="F56" s="272"/>
      <c r="G56" s="272"/>
      <c r="H56" s="281"/>
      <c r="I56" s="281"/>
      <c r="J56" s="282"/>
      <c r="K56" s="272"/>
    </row>
    <row r="57" spans="2:12" ht="34.15" customHeight="1">
      <c r="B57" s="603" t="s">
        <v>264</v>
      </c>
      <c r="C57" s="603"/>
      <c r="D57" s="603"/>
      <c r="E57" s="603"/>
      <c r="F57" s="603"/>
      <c r="G57" s="603"/>
      <c r="H57" s="603"/>
      <c r="I57" s="603"/>
      <c r="J57" s="603"/>
      <c r="K57" s="603"/>
      <c r="L57" s="283"/>
    </row>
    <row r="58" spans="2:12" ht="87.6" customHeight="1">
      <c r="B58" s="604" t="s">
        <v>238</v>
      </c>
      <c r="C58" s="604"/>
      <c r="D58" s="604"/>
      <c r="E58" s="604"/>
      <c r="F58" s="604"/>
      <c r="G58" s="604"/>
      <c r="H58" s="604"/>
      <c r="I58" s="604"/>
      <c r="J58" s="604"/>
      <c r="K58" s="604"/>
      <c r="L58" s="284"/>
    </row>
    <row r="59" spans="2:12" ht="48.6" customHeight="1">
      <c r="B59" s="605" t="s">
        <v>265</v>
      </c>
      <c r="C59" s="605"/>
      <c r="D59" s="605"/>
      <c r="E59" s="605"/>
      <c r="F59" s="605"/>
      <c r="G59" s="605"/>
      <c r="H59" s="605"/>
      <c r="I59" s="605"/>
      <c r="J59" s="605"/>
      <c r="K59" s="605"/>
      <c r="L59" s="172"/>
    </row>
    <row r="60" spans="2:12" ht="80.45" customHeight="1">
      <c r="B60" s="559" t="s">
        <v>266</v>
      </c>
      <c r="C60" s="559"/>
      <c r="D60" s="559"/>
      <c r="E60" s="559"/>
      <c r="F60" s="559"/>
      <c r="G60" s="559"/>
      <c r="H60" s="559"/>
      <c r="I60" s="559"/>
      <c r="J60" s="559"/>
      <c r="K60" s="559"/>
      <c r="L60" s="173"/>
    </row>
    <row r="61" spans="2:12" ht="20.45" customHeight="1">
      <c r="B61" s="559" t="s">
        <v>239</v>
      </c>
      <c r="C61" s="559"/>
      <c r="D61" s="559"/>
      <c r="E61" s="559"/>
      <c r="F61" s="559"/>
      <c r="G61" s="559"/>
      <c r="H61" s="559"/>
      <c r="I61" s="559"/>
      <c r="J61" s="559"/>
      <c r="K61" s="559"/>
      <c r="L61" s="173"/>
    </row>
    <row r="62" spans="2:12" ht="20.45" customHeight="1">
      <c r="B62" s="559" t="s">
        <v>240</v>
      </c>
      <c r="C62" s="559"/>
      <c r="D62" s="559"/>
      <c r="E62" s="559"/>
      <c r="F62" s="559"/>
      <c r="G62" s="559"/>
      <c r="H62" s="559"/>
      <c r="I62" s="559"/>
      <c r="J62" s="559"/>
      <c r="K62" s="559"/>
      <c r="L62" s="173"/>
    </row>
    <row r="63" spans="2:12" ht="20.45" customHeight="1">
      <c r="B63" s="559" t="s">
        <v>241</v>
      </c>
      <c r="C63" s="559"/>
      <c r="D63" s="559"/>
      <c r="E63" s="559"/>
      <c r="F63" s="559"/>
      <c r="G63" s="559"/>
      <c r="H63" s="559"/>
      <c r="I63" s="559"/>
      <c r="J63" s="559"/>
      <c r="K63" s="559"/>
      <c r="L63" s="173"/>
    </row>
    <row r="64" spans="2:12" ht="34.15" customHeight="1">
      <c r="B64" s="606" t="s">
        <v>242</v>
      </c>
      <c r="C64" s="606"/>
      <c r="D64" s="606"/>
      <c r="E64" s="606"/>
      <c r="F64" s="606"/>
      <c r="G64" s="606"/>
      <c r="H64" s="606"/>
      <c r="I64" s="606"/>
      <c r="J64" s="606"/>
      <c r="K64" s="606"/>
      <c r="L64" s="285"/>
    </row>
    <row r="65" spans="2:12" ht="37.9" customHeight="1">
      <c r="B65" s="607"/>
      <c r="C65" s="607"/>
      <c r="D65" s="607"/>
      <c r="E65" s="607"/>
      <c r="F65" s="607"/>
      <c r="G65" s="607"/>
      <c r="H65" s="607"/>
      <c r="I65" s="607"/>
      <c r="J65" s="607"/>
      <c r="K65" s="607"/>
      <c r="L65" s="173"/>
    </row>
    <row r="66" spans="2:12" ht="24" customHeight="1"/>
  </sheetData>
  <mergeCells count="83">
    <mergeCell ref="K15:K16"/>
    <mergeCell ref="F2:F3"/>
    <mergeCell ref="F6:F7"/>
    <mergeCell ref="J25:J26"/>
    <mergeCell ref="K25:K26"/>
    <mergeCell ref="K17:K18"/>
    <mergeCell ref="J15:J16"/>
    <mergeCell ref="G2:G3"/>
    <mergeCell ref="G6:G7"/>
    <mergeCell ref="B1:K1"/>
    <mergeCell ref="J37:J38"/>
    <mergeCell ref="K37:K38"/>
    <mergeCell ref="B17:B18"/>
    <mergeCell ref="D17:D18"/>
    <mergeCell ref="E17:E18"/>
    <mergeCell ref="H17:H18"/>
    <mergeCell ref="I17:I18"/>
    <mergeCell ref="J17:J18"/>
    <mergeCell ref="B21:B22"/>
    <mergeCell ref="D21:D22"/>
    <mergeCell ref="E21:E22"/>
    <mergeCell ref="J6:J7"/>
    <mergeCell ref="K6:K7"/>
    <mergeCell ref="B15:B16"/>
    <mergeCell ref="D15:D16"/>
    <mergeCell ref="B2:B3"/>
    <mergeCell ref="C2:C3"/>
    <mergeCell ref="D2:D3"/>
    <mergeCell ref="E2:E3"/>
    <mergeCell ref="H2:K2"/>
    <mergeCell ref="B6:B7"/>
    <mergeCell ref="D6:D7"/>
    <mergeCell ref="E6:E7"/>
    <mergeCell ref="H6:H7"/>
    <mergeCell ref="I6:I7"/>
    <mergeCell ref="J43:J44"/>
    <mergeCell ref="B37:B38"/>
    <mergeCell ref="D37:D38"/>
    <mergeCell ref="E37:E38"/>
    <mergeCell ref="H37:H38"/>
    <mergeCell ref="I37:I38"/>
    <mergeCell ref="B43:B44"/>
    <mergeCell ref="D43:D44"/>
    <mergeCell ref="E43:E44"/>
    <mergeCell ref="H43:H44"/>
    <mergeCell ref="I43:I44"/>
    <mergeCell ref="E15:E16"/>
    <mergeCell ref="H15:H16"/>
    <mergeCell ref="E33:E34"/>
    <mergeCell ref="H33:H34"/>
    <mergeCell ref="I33:I34"/>
    <mergeCell ref="I15:I16"/>
    <mergeCell ref="B62:K62"/>
    <mergeCell ref="B63:K63"/>
    <mergeCell ref="B64:K64"/>
    <mergeCell ref="B65:K65"/>
    <mergeCell ref="L25:L26"/>
    <mergeCell ref="L37:L38"/>
    <mergeCell ref="J33:J34"/>
    <mergeCell ref="K33:K34"/>
    <mergeCell ref="B25:B26"/>
    <mergeCell ref="D25:D26"/>
    <mergeCell ref="E25:E26"/>
    <mergeCell ref="H25:H26"/>
    <mergeCell ref="I25:I26"/>
    <mergeCell ref="B33:B34"/>
    <mergeCell ref="D33:D34"/>
    <mergeCell ref="K43:K44"/>
    <mergeCell ref="B57:K57"/>
    <mergeCell ref="B58:K58"/>
    <mergeCell ref="B59:K59"/>
    <mergeCell ref="B60:K60"/>
    <mergeCell ref="B61:K61"/>
    <mergeCell ref="E48:F48"/>
    <mergeCell ref="J48:K48"/>
    <mergeCell ref="E49:F49"/>
    <mergeCell ref="E51:F51"/>
    <mergeCell ref="J51:K51"/>
    <mergeCell ref="E52:F52"/>
    <mergeCell ref="E54:F54"/>
    <mergeCell ref="J54:K54"/>
    <mergeCell ref="E55:F55"/>
    <mergeCell ref="J55:K55"/>
  </mergeCells>
  <hyperlinks>
    <hyperlink ref="C38" r:id="rId1" display="consultantplus://offline/ref=C6A4D78669D02F5015F66DF49E9348C80A54B5E7A14F74C3C60CB5FEB64CC47F5C486DCC3DBFBC4ED3CEB4E35Fq9mAI"/>
    <hyperlink ref="C41" r:id="rId2" display="consultantplus://offline/ref=C6A4D78669D02F5015F66DF49E9348C80A57B3E5A44A74C3C60CB5FEB64CC47F5C486DCC3DBFBC4ED3CEB4E35Fq9mAI"/>
    <hyperlink ref="C45" r:id="rId3" display="consultantplus://offline/ref=C6A4D78669D02F5015F66DF49E9348C80A57B3E5A44A74C3C60CB5FEB64CC47F5C486DCC3DBFBC4ED3CEB4E35Fq9mAI"/>
    <hyperlink ref="B64" r:id="rId4" display="http://internet.garant.ru/document/redirect/70353464/0"/>
    <hyperlink ref="C5" location="P1117" display="P1117"/>
    <hyperlink ref="C18" r:id="rId5" display="consultantplus://offline/ref=C6A4D78669D02F5015F66DF49E9348C80A54B5E7A14F74C3C60CB5FEB64CC47F5C486DCC3DBFBC4ED3CEB4E35Fq9mAI"/>
    <hyperlink ref="C24" r:id="rId6" display="consultantplus://offline/ref=C6A4D78669D02F5015F66DF49E9348C80A54B7E4A34F74C3C60CB5FEB64CC47F4E4835C23EB3A4458181F2B65391C71D73845FA0C648qAm7I"/>
    <hyperlink ref="C26" r:id="rId7" display="consultantplus://offline/ref=C6A4D78669D02F5015F66DF49E9348C80A54B5E7A14F74C3C60CB5FEB64CC47F5C486DCC3DBFBC4ED3CEB4E35Fq9mAI"/>
    <hyperlink ref="C29" location="P1121" display="P1121"/>
    <hyperlink ref="C34" r:id="rId8" display="consultantplus://offline/ref=C6A4D78669D02F5015F66DF49E9348C80A54B5E7A14F74C3C60CB5FEB64CC47F5C486DCC3DBFBC4ED3CEB4E35Fq9mAI"/>
    <hyperlink ref="C22" r:id="rId9" display="consultantplus://offline/ref=C6A4D78669D02F5015F66DF49E9348C80A54B5E7A14F74C3C60CB5FEB64CC47F5C486DCC3DBFBC4ED3CEB4E35Fq9mAI"/>
  </hyperlinks>
  <pageMargins left="0.31496062992125984" right="0.15748031496062992" top="0.15748031496062992" bottom="0.15748031496062992" header="0.15748031496062992" footer="0.15748031496062992"/>
  <pageSetup paperSize="9" scale="66" fitToHeight="2" orientation="landscape" copies="2"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6</vt:i4>
      </vt:variant>
    </vt:vector>
  </HeadingPairs>
  <TitlesOfParts>
    <vt:vector size="13" baseType="lpstr">
      <vt:lpstr>Цдо титул.лист</vt:lpstr>
      <vt:lpstr>Разд.1</vt:lpstr>
      <vt:lpstr>2026</vt:lpstr>
      <vt:lpstr>2027</vt:lpstr>
      <vt:lpstr>2028</vt:lpstr>
      <vt:lpstr>Разд.1.4</vt:lpstr>
      <vt:lpstr>Разд.2</vt:lpstr>
      <vt:lpstr>'2026'!Область_печати</vt:lpstr>
      <vt:lpstr>'2027'!Область_печати</vt:lpstr>
      <vt:lpstr>'2028'!Область_печати</vt:lpstr>
      <vt:lpstr>Разд.1!Область_печати</vt:lpstr>
      <vt:lpstr>Разд.2!Область_печати</vt:lpstr>
      <vt:lpstr>'Цдо титул.лист'!Область_печати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ucbru216</cp:lastModifiedBy>
  <cp:lastPrinted>2025-12-26T07:01:09Z</cp:lastPrinted>
  <dcterms:created xsi:type="dcterms:W3CDTF">2019-07-03T12:22:02Z</dcterms:created>
  <dcterms:modified xsi:type="dcterms:W3CDTF">2026-04-01T06:58:37Z</dcterms:modified>
</cp:coreProperties>
</file>